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D:\M drev\Marketing (srvfile01)\Hudevad\Conversion tables\"/>
    </mc:Choice>
  </mc:AlternateContent>
  <xr:revisionPtr revIDLastSave="0" documentId="8_{B73FBE83-1054-4540-8530-0BB689B08CDE}" xr6:coauthVersionLast="41" xr6:coauthVersionMax="41" xr10:uidLastSave="{00000000-0000-0000-0000-000000000000}"/>
  <bookViews>
    <workbookView xWindow="21480" yWindow="-120" windowWidth="29040" windowHeight="15840" xr2:uid="{00000000-000D-0000-FFFF-FFFF00000000}"/>
  </bookViews>
  <sheets>
    <sheet name="Output (W)" sheetId="1" r:id="rId1"/>
    <sheet name="Flow (l-h)" sheetId="5" r:id="rId2"/>
  </sheets>
  <definedNames>
    <definedName name="_xlnm.Print_Area" localSheetId="1">'Flow (l-h)'!$A$1:$BC$54</definedName>
    <definedName name="_xlnm.Print_Area" localSheetId="0">'Output (W)'!$A$1:$BC$54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" i="1" l="1"/>
  <c r="N4" i="5" s="1"/>
  <c r="C10" i="5"/>
  <c r="K8" i="5"/>
  <c r="N6" i="5"/>
  <c r="K6" i="5"/>
  <c r="H6" i="5"/>
  <c r="X51" i="5"/>
  <c r="W51" i="5"/>
  <c r="T51" i="5"/>
  <c r="S51" i="5"/>
  <c r="N51" i="5"/>
  <c r="J51" i="5"/>
  <c r="F51" i="5"/>
  <c r="B51" i="5"/>
  <c r="Z50" i="5"/>
  <c r="Y50" i="5"/>
  <c r="X50" i="5"/>
  <c r="W50" i="5"/>
  <c r="V50" i="5"/>
  <c r="U50" i="5"/>
  <c r="T50" i="5"/>
  <c r="S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CF48" i="5"/>
  <c r="BA48" i="5" s="1"/>
  <c r="BY48" i="5"/>
  <c r="AV48" i="5" s="1"/>
  <c r="BR48" i="5"/>
  <c r="BK48" i="5"/>
  <c r="AZ48" i="5"/>
  <c r="AU48" i="5"/>
  <c r="AQ48" i="5"/>
  <c r="AP48" i="5"/>
  <c r="AL48" i="5"/>
  <c r="AK48" i="5"/>
  <c r="R48" i="5"/>
  <c r="AI48" i="5" s="1"/>
  <c r="CE47" i="5"/>
  <c r="CF47" i="5" s="1"/>
  <c r="BA47" i="5" s="1"/>
  <c r="BX47" i="5"/>
  <c r="BY47" i="5" s="1"/>
  <c r="AV47" i="5" s="1"/>
  <c r="BQ47" i="5"/>
  <c r="BR47" i="5" s="1"/>
  <c r="AQ47" i="5"/>
  <c r="BK47" i="5"/>
  <c r="AL47" i="5" s="1"/>
  <c r="BJ47" i="5"/>
  <c r="AZ47" i="5"/>
  <c r="AU47" i="5"/>
  <c r="AP47" i="5"/>
  <c r="AK47" i="5"/>
  <c r="R47" i="5"/>
  <c r="CF46" i="5"/>
  <c r="BA46" i="5" s="1"/>
  <c r="BY46" i="5"/>
  <c r="BR46" i="5"/>
  <c r="AQ46" i="5" s="1"/>
  <c r="BK46" i="5"/>
  <c r="AL46" i="5" s="1"/>
  <c r="AZ46" i="5"/>
  <c r="AV46" i="5"/>
  <c r="AU46" i="5"/>
  <c r="AP46" i="5"/>
  <c r="AK46" i="5"/>
  <c r="R46" i="5"/>
  <c r="BH46" i="5" s="1"/>
  <c r="CE45" i="5"/>
  <c r="CF45" i="5" s="1"/>
  <c r="BA45" i="5"/>
  <c r="BX45" i="5"/>
  <c r="BY45" i="5" s="1"/>
  <c r="AV45" i="5" s="1"/>
  <c r="BQ45" i="5"/>
  <c r="BR45" i="5" s="1"/>
  <c r="AQ45" i="5" s="1"/>
  <c r="BJ45" i="5"/>
  <c r="BK45" i="5" s="1"/>
  <c r="AL45" i="5" s="1"/>
  <c r="AZ45" i="5"/>
  <c r="AU45" i="5"/>
  <c r="AP45" i="5"/>
  <c r="AK45" i="5"/>
  <c r="R45" i="5"/>
  <c r="AI45" i="5" s="1"/>
  <c r="CF44" i="5"/>
  <c r="BA44" i="5" s="1"/>
  <c r="BY44" i="5"/>
  <c r="AV44" i="5" s="1"/>
  <c r="BR44" i="5"/>
  <c r="AQ44" i="5"/>
  <c r="BK44" i="5"/>
  <c r="AL44" i="5" s="1"/>
  <c r="AZ44" i="5"/>
  <c r="AU44" i="5"/>
  <c r="AP44" i="5"/>
  <c r="AK44" i="5"/>
  <c r="R44" i="5"/>
  <c r="BH44" i="5" s="1"/>
  <c r="BO44" i="5" s="1"/>
  <c r="CE43" i="5"/>
  <c r="CF43" i="5"/>
  <c r="BA43" i="5" s="1"/>
  <c r="BX43" i="5"/>
  <c r="BY43" i="5" s="1"/>
  <c r="AV43" i="5" s="1"/>
  <c r="BQ43" i="5"/>
  <c r="BR43" i="5" s="1"/>
  <c r="AQ43" i="5" s="1"/>
  <c r="BJ43" i="5"/>
  <c r="BK43" i="5" s="1"/>
  <c r="AL43" i="5" s="1"/>
  <c r="AZ43" i="5"/>
  <c r="AU43" i="5"/>
  <c r="AP43" i="5"/>
  <c r="AK43" i="5"/>
  <c r="R43" i="5"/>
  <c r="BH43" i="5"/>
  <c r="CF42" i="5"/>
  <c r="BA42" i="5" s="1"/>
  <c r="BY42" i="5"/>
  <c r="BR42" i="5"/>
  <c r="AQ42" i="5" s="1"/>
  <c r="BK42" i="5"/>
  <c r="AL42" i="5" s="1"/>
  <c r="AZ42" i="5"/>
  <c r="AV42" i="5"/>
  <c r="AU42" i="5"/>
  <c r="AP42" i="5"/>
  <c r="AK42" i="5"/>
  <c r="R42" i="5"/>
  <c r="BH42" i="5" s="1"/>
  <c r="CF41" i="5"/>
  <c r="BA41" i="5" s="1"/>
  <c r="CE41" i="5"/>
  <c r="BX41" i="5"/>
  <c r="BY41" i="5"/>
  <c r="AV41" i="5" s="1"/>
  <c r="BQ41" i="5"/>
  <c r="BR41" i="5" s="1"/>
  <c r="AQ41" i="5" s="1"/>
  <c r="BJ41" i="5"/>
  <c r="BK41" i="5" s="1"/>
  <c r="AL41" i="5" s="1"/>
  <c r="AZ41" i="5"/>
  <c r="AU41" i="5"/>
  <c r="AP41" i="5"/>
  <c r="AK41" i="5"/>
  <c r="R41" i="5"/>
  <c r="BH41" i="5" s="1"/>
  <c r="CF40" i="5"/>
  <c r="BY40" i="5"/>
  <c r="AV40" i="5" s="1"/>
  <c r="BR40" i="5"/>
  <c r="AQ40" i="5" s="1"/>
  <c r="BK40" i="5"/>
  <c r="BA40" i="5"/>
  <c r="AZ40" i="5"/>
  <c r="AU40" i="5"/>
  <c r="AP40" i="5"/>
  <c r="AL40" i="5"/>
  <c r="AK40" i="5"/>
  <c r="R40" i="5"/>
  <c r="BH40" i="5" s="1"/>
  <c r="BO40" i="5" s="1"/>
  <c r="CE39" i="5"/>
  <c r="CF39" i="5" s="1"/>
  <c r="BA39" i="5" s="1"/>
  <c r="BX39" i="5"/>
  <c r="BY39" i="5" s="1"/>
  <c r="AV39" i="5" s="1"/>
  <c r="BQ39" i="5"/>
  <c r="BR39" i="5" s="1"/>
  <c r="AQ39" i="5" s="1"/>
  <c r="BJ39" i="5"/>
  <c r="BK39" i="5" s="1"/>
  <c r="AL39" i="5" s="1"/>
  <c r="AZ39" i="5"/>
  <c r="AU39" i="5"/>
  <c r="AP39" i="5"/>
  <c r="AK39" i="5"/>
  <c r="R39" i="5"/>
  <c r="CF38" i="5"/>
  <c r="BA38" i="5" s="1"/>
  <c r="BY38" i="5"/>
  <c r="AV38" i="5"/>
  <c r="BR38" i="5"/>
  <c r="AQ38" i="5" s="1"/>
  <c r="BK38" i="5"/>
  <c r="AL38" i="5" s="1"/>
  <c r="AZ38" i="5"/>
  <c r="AU38" i="5"/>
  <c r="AP38" i="5"/>
  <c r="AK38" i="5"/>
  <c r="AI38" i="5"/>
  <c r="R38" i="5"/>
  <c r="BH38" i="5" s="1"/>
  <c r="BO38" i="5" s="1"/>
  <c r="CE37" i="5"/>
  <c r="CF37" i="5" s="1"/>
  <c r="BA37" i="5" s="1"/>
  <c r="BX37" i="5"/>
  <c r="BY37" i="5"/>
  <c r="AV37" i="5" s="1"/>
  <c r="BQ37" i="5"/>
  <c r="BR37" i="5"/>
  <c r="AQ37" i="5" s="1"/>
  <c r="BJ37" i="5"/>
  <c r="BK37" i="5" s="1"/>
  <c r="AL37" i="5" s="1"/>
  <c r="AZ37" i="5"/>
  <c r="AU37" i="5"/>
  <c r="AP37" i="5"/>
  <c r="AK37" i="5"/>
  <c r="R37" i="5"/>
  <c r="CF36" i="5"/>
  <c r="BA36" i="5" s="1"/>
  <c r="BY36" i="5"/>
  <c r="BR36" i="5"/>
  <c r="AQ36" i="5" s="1"/>
  <c r="BK36" i="5"/>
  <c r="AL36" i="5" s="1"/>
  <c r="AZ36" i="5"/>
  <c r="AV36" i="5"/>
  <c r="AU36" i="5"/>
  <c r="AP36" i="5"/>
  <c r="AK36" i="5"/>
  <c r="R36" i="5"/>
  <c r="CE35" i="5"/>
  <c r="CF35" i="5" s="1"/>
  <c r="BA35" i="5" s="1"/>
  <c r="BX35" i="5"/>
  <c r="BY35" i="5" s="1"/>
  <c r="AV35" i="5" s="1"/>
  <c r="BQ35" i="5"/>
  <c r="BR35" i="5" s="1"/>
  <c r="AQ35" i="5" s="1"/>
  <c r="BJ35" i="5"/>
  <c r="BK35" i="5" s="1"/>
  <c r="AL35" i="5" s="1"/>
  <c r="AZ35" i="5"/>
  <c r="AU35" i="5"/>
  <c r="AP35" i="5"/>
  <c r="AK35" i="5"/>
  <c r="R35" i="5"/>
  <c r="CF34" i="5"/>
  <c r="BA34" i="5" s="1"/>
  <c r="BY34" i="5"/>
  <c r="AV34" i="5" s="1"/>
  <c r="BR34" i="5"/>
  <c r="BK34" i="5"/>
  <c r="AL34" i="5" s="1"/>
  <c r="AZ34" i="5"/>
  <c r="AU34" i="5"/>
  <c r="AQ34" i="5"/>
  <c r="AP34" i="5"/>
  <c r="AK34" i="5"/>
  <c r="R34" i="5"/>
  <c r="CE33" i="5"/>
  <c r="CF33" i="5" s="1"/>
  <c r="BA33" i="5" s="1"/>
  <c r="BX33" i="5"/>
  <c r="BY33" i="5" s="1"/>
  <c r="AV33" i="5" s="1"/>
  <c r="BQ33" i="5"/>
  <c r="BR33" i="5"/>
  <c r="AQ33" i="5" s="1"/>
  <c r="BJ33" i="5"/>
  <c r="BK33" i="5" s="1"/>
  <c r="AL33" i="5" s="1"/>
  <c r="AZ33" i="5"/>
  <c r="AU33" i="5"/>
  <c r="AP33" i="5"/>
  <c r="AK33" i="5"/>
  <c r="R33" i="5"/>
  <c r="BH33" i="5" s="1"/>
  <c r="CF32" i="5"/>
  <c r="BA32" i="5"/>
  <c r="BY32" i="5"/>
  <c r="AV32" i="5" s="1"/>
  <c r="BR32" i="5"/>
  <c r="BK32" i="5"/>
  <c r="AL32" i="5" s="1"/>
  <c r="AZ32" i="5"/>
  <c r="AU32" i="5"/>
  <c r="AQ32" i="5"/>
  <c r="AP32" i="5"/>
  <c r="AK32" i="5"/>
  <c r="R32" i="5"/>
  <c r="AI32" i="5" s="1"/>
  <c r="BH32" i="5"/>
  <c r="CE31" i="5"/>
  <c r="CF31" i="5" s="1"/>
  <c r="BA31" i="5" s="1"/>
  <c r="BX31" i="5"/>
  <c r="BY31" i="5" s="1"/>
  <c r="AV31" i="5" s="1"/>
  <c r="BQ31" i="5"/>
  <c r="BR31" i="5" s="1"/>
  <c r="AQ31" i="5" s="1"/>
  <c r="BJ31" i="5"/>
  <c r="BK31" i="5"/>
  <c r="AL31" i="5" s="1"/>
  <c r="AZ31" i="5"/>
  <c r="AU31" i="5"/>
  <c r="AP31" i="5"/>
  <c r="AK31" i="5"/>
  <c r="R31" i="5"/>
  <c r="BH31" i="5" s="1"/>
  <c r="CF30" i="5"/>
  <c r="BA30" i="5" s="1"/>
  <c r="BY30" i="5"/>
  <c r="AV30" i="5"/>
  <c r="BR30" i="5"/>
  <c r="BK30" i="5"/>
  <c r="AL30" i="5" s="1"/>
  <c r="AZ30" i="5"/>
  <c r="AU30" i="5"/>
  <c r="AQ30" i="5"/>
  <c r="AP30" i="5"/>
  <c r="AK30" i="5"/>
  <c r="R30" i="5"/>
  <c r="CE29" i="5"/>
  <c r="CF29" i="5" s="1"/>
  <c r="BA29" i="5" s="1"/>
  <c r="BX29" i="5"/>
  <c r="BY29" i="5" s="1"/>
  <c r="AV29" i="5" s="1"/>
  <c r="BQ29" i="5"/>
  <c r="BR29" i="5" s="1"/>
  <c r="AQ29" i="5" s="1"/>
  <c r="BJ29" i="5"/>
  <c r="BK29" i="5" s="1"/>
  <c r="AL29" i="5" s="1"/>
  <c r="AZ29" i="5"/>
  <c r="AU29" i="5"/>
  <c r="AP29" i="5"/>
  <c r="AK29" i="5"/>
  <c r="R29" i="5"/>
  <c r="CF28" i="5"/>
  <c r="BA28" i="5" s="1"/>
  <c r="BY28" i="5"/>
  <c r="AV28" i="5"/>
  <c r="BR28" i="5"/>
  <c r="AQ28" i="5" s="1"/>
  <c r="BK28" i="5"/>
  <c r="AL28" i="5" s="1"/>
  <c r="AZ28" i="5"/>
  <c r="AU28" i="5"/>
  <c r="AP28" i="5"/>
  <c r="AK28" i="5"/>
  <c r="R28" i="5"/>
  <c r="AI28" i="5" s="1"/>
  <c r="CE27" i="5"/>
  <c r="CF27" i="5" s="1"/>
  <c r="BA27" i="5" s="1"/>
  <c r="BX27" i="5"/>
  <c r="BY27" i="5" s="1"/>
  <c r="AV27" i="5" s="1"/>
  <c r="BQ27" i="5"/>
  <c r="BR27" i="5" s="1"/>
  <c r="AQ27" i="5" s="1"/>
  <c r="BJ27" i="5"/>
  <c r="BK27" i="5" s="1"/>
  <c r="AL27" i="5" s="1"/>
  <c r="AZ27" i="5"/>
  <c r="AU27" i="5"/>
  <c r="AP27" i="5"/>
  <c r="AK27" i="5"/>
  <c r="R27" i="5"/>
  <c r="CF26" i="5"/>
  <c r="BY26" i="5"/>
  <c r="AV26" i="5" s="1"/>
  <c r="BR26" i="5"/>
  <c r="AQ26" i="5" s="1"/>
  <c r="BK26" i="5"/>
  <c r="AL26" i="5"/>
  <c r="BA26" i="5"/>
  <c r="AZ26" i="5"/>
  <c r="AU26" i="5"/>
  <c r="AP26" i="5"/>
  <c r="AK26" i="5"/>
  <c r="R26" i="5"/>
  <c r="CE25" i="5"/>
  <c r="CF25" i="5"/>
  <c r="BA25" i="5" s="1"/>
  <c r="BX25" i="5"/>
  <c r="BY25" i="5" s="1"/>
  <c r="AV25" i="5" s="1"/>
  <c r="BQ25" i="5"/>
  <c r="BR25" i="5" s="1"/>
  <c r="AQ25" i="5" s="1"/>
  <c r="BJ25" i="5"/>
  <c r="BK25" i="5" s="1"/>
  <c r="AL25" i="5" s="1"/>
  <c r="AZ25" i="5"/>
  <c r="AU25" i="5"/>
  <c r="AP25" i="5"/>
  <c r="AK25" i="5"/>
  <c r="R25" i="5"/>
  <c r="AI25" i="5"/>
  <c r="CF24" i="5"/>
  <c r="BA24" i="5" s="1"/>
  <c r="BY24" i="5"/>
  <c r="AV24" i="5" s="1"/>
  <c r="BR24" i="5"/>
  <c r="AQ24" i="5" s="1"/>
  <c r="BK24" i="5"/>
  <c r="AL24" i="5" s="1"/>
  <c r="AZ24" i="5"/>
  <c r="AU24" i="5"/>
  <c r="AP24" i="5"/>
  <c r="AK24" i="5"/>
  <c r="AI24" i="5"/>
  <c r="R24" i="5"/>
  <c r="BH24" i="5"/>
  <c r="CE23" i="5"/>
  <c r="CF23" i="5" s="1"/>
  <c r="BA23" i="5" s="1"/>
  <c r="BX23" i="5"/>
  <c r="BY23" i="5" s="1"/>
  <c r="AV23" i="5" s="1"/>
  <c r="BQ23" i="5"/>
  <c r="BR23" i="5" s="1"/>
  <c r="AQ23" i="5"/>
  <c r="BJ23" i="5"/>
  <c r="BK23" i="5" s="1"/>
  <c r="AL23" i="5" s="1"/>
  <c r="AZ23" i="5"/>
  <c r="AU23" i="5"/>
  <c r="AP23" i="5"/>
  <c r="AK23" i="5"/>
  <c r="R23" i="5"/>
  <c r="AI23" i="5" s="1"/>
  <c r="CF22" i="5"/>
  <c r="BA22" i="5" s="1"/>
  <c r="BY22" i="5"/>
  <c r="BR22" i="5"/>
  <c r="AQ22" i="5" s="1"/>
  <c r="BK22" i="5"/>
  <c r="AL22" i="5" s="1"/>
  <c r="AZ22" i="5"/>
  <c r="AV22" i="5"/>
  <c r="AU22" i="5"/>
  <c r="AP22" i="5"/>
  <c r="AK22" i="5"/>
  <c r="R22" i="5"/>
  <c r="CE21" i="5"/>
  <c r="CF21" i="5" s="1"/>
  <c r="BA21" i="5" s="1"/>
  <c r="BX21" i="5"/>
  <c r="BY21" i="5"/>
  <c r="AV21" i="5" s="1"/>
  <c r="BQ21" i="5"/>
  <c r="BR21" i="5" s="1"/>
  <c r="AQ21" i="5" s="1"/>
  <c r="BJ21" i="5"/>
  <c r="BK21" i="5" s="1"/>
  <c r="AL21" i="5" s="1"/>
  <c r="AZ21" i="5"/>
  <c r="AU21" i="5"/>
  <c r="AP21" i="5"/>
  <c r="AK21" i="5"/>
  <c r="R21" i="5"/>
  <c r="CF20" i="5"/>
  <c r="BY20" i="5"/>
  <c r="AV20" i="5" s="1"/>
  <c r="BR20" i="5"/>
  <c r="AQ20" i="5" s="1"/>
  <c r="BK20" i="5"/>
  <c r="AL20" i="5" s="1"/>
  <c r="BA20" i="5"/>
  <c r="AZ20" i="5"/>
  <c r="AU20" i="5"/>
  <c r="AP20" i="5"/>
  <c r="AK20" i="5"/>
  <c r="R20" i="5"/>
  <c r="BH20" i="5" s="1"/>
  <c r="CF19" i="5"/>
  <c r="BA19" i="5" s="1"/>
  <c r="CE19" i="5"/>
  <c r="BX19" i="5"/>
  <c r="BY19" i="5" s="1"/>
  <c r="AV19" i="5" s="1"/>
  <c r="BQ19" i="5"/>
  <c r="BR19" i="5" s="1"/>
  <c r="AQ19" i="5" s="1"/>
  <c r="BJ19" i="5"/>
  <c r="BK19" i="5" s="1"/>
  <c r="AL19" i="5" s="1"/>
  <c r="AZ19" i="5"/>
  <c r="AU19" i="5"/>
  <c r="AP19" i="5"/>
  <c r="AK19" i="5"/>
  <c r="R19" i="5"/>
  <c r="AI19" i="5"/>
  <c r="CF18" i="5"/>
  <c r="BA18" i="5"/>
  <c r="BY18" i="5"/>
  <c r="AV18" i="5"/>
  <c r="BR18" i="5"/>
  <c r="AQ18" i="5"/>
  <c r="BK18" i="5"/>
  <c r="BC18" i="5"/>
  <c r="BB18" i="5"/>
  <c r="AZ18" i="5"/>
  <c r="AX18" i="5"/>
  <c r="AW18" i="5"/>
  <c r="AU18" i="5"/>
  <c r="AS18" i="5"/>
  <c r="AR18" i="5"/>
  <c r="AP18" i="5"/>
  <c r="AN18" i="5"/>
  <c r="AM18" i="5"/>
  <c r="AL18" i="5"/>
  <c r="AK18" i="5"/>
  <c r="R18" i="5"/>
  <c r="BH18" i="5"/>
  <c r="BO18" i="5" s="1"/>
  <c r="BV18" i="5" s="1"/>
  <c r="CC18" i="5" s="1"/>
  <c r="CE17" i="5"/>
  <c r="CF17" i="5"/>
  <c r="BA17" i="5" s="1"/>
  <c r="BX17" i="5"/>
  <c r="BY17" i="5" s="1"/>
  <c r="AV17" i="5" s="1"/>
  <c r="BQ17" i="5"/>
  <c r="BR17" i="5" s="1"/>
  <c r="BJ17" i="5"/>
  <c r="BK17" i="5" s="1"/>
  <c r="AL17" i="5" s="1"/>
  <c r="AZ17" i="5"/>
  <c r="AU17" i="5"/>
  <c r="AQ17" i="5"/>
  <c r="AP17" i="5"/>
  <c r="AK17" i="5"/>
  <c r="R17" i="5"/>
  <c r="BH17" i="5"/>
  <c r="CF16" i="5"/>
  <c r="BA16" i="5" s="1"/>
  <c r="BY16" i="5"/>
  <c r="AV16" i="5" s="1"/>
  <c r="BR16" i="5"/>
  <c r="BK16" i="5"/>
  <c r="AL16" i="5" s="1"/>
  <c r="BC16" i="5"/>
  <c r="AZ16" i="5"/>
  <c r="AU16" i="5"/>
  <c r="AQ16" i="5"/>
  <c r="AP16" i="5"/>
  <c r="AK16" i="5"/>
  <c r="R16" i="5"/>
  <c r="BH16" i="5" s="1"/>
  <c r="Z15" i="5"/>
  <c r="V15" i="5"/>
  <c r="D15" i="5"/>
  <c r="U15" i="5" s="1"/>
  <c r="U49" i="5" s="1"/>
  <c r="B15" i="5"/>
  <c r="T15" i="5" s="1"/>
  <c r="AI10" i="5"/>
  <c r="AI10" i="1"/>
  <c r="D15" i="1"/>
  <c r="B15" i="1"/>
  <c r="F15" i="1" s="1"/>
  <c r="W15" i="1" s="1"/>
  <c r="W49" i="1" s="1"/>
  <c r="A52" i="1"/>
  <c r="A52" i="5" s="1"/>
  <c r="A10" i="1"/>
  <c r="H2" i="5" s="1"/>
  <c r="A13" i="1"/>
  <c r="A15" i="1"/>
  <c r="R15" i="1" s="1"/>
  <c r="BO15" i="1" s="1"/>
  <c r="BV15" i="1" s="1"/>
  <c r="CC15" i="1" s="1"/>
  <c r="A14" i="1"/>
  <c r="A14" i="5" s="1"/>
  <c r="R14" i="5" s="1"/>
  <c r="S10" i="1"/>
  <c r="H8" i="1"/>
  <c r="H8" i="5" s="1"/>
  <c r="K4" i="1"/>
  <c r="K4" i="5" s="1"/>
  <c r="H4" i="1"/>
  <c r="H4" i="5" s="1"/>
  <c r="H3" i="1"/>
  <c r="D7" i="1"/>
  <c r="D7" i="5" s="1"/>
  <c r="D5" i="5"/>
  <c r="D4" i="5"/>
  <c r="D3" i="5"/>
  <c r="CE47" i="1"/>
  <c r="CF47" i="1" s="1"/>
  <c r="BA47" i="1" s="1"/>
  <c r="CE45" i="1"/>
  <c r="CF45" i="1" s="1"/>
  <c r="BA45" i="1" s="1"/>
  <c r="CE43" i="1"/>
  <c r="CF43" i="1" s="1"/>
  <c r="BA43" i="1" s="1"/>
  <c r="CE41" i="1"/>
  <c r="CF41" i="1" s="1"/>
  <c r="BA41" i="1" s="1"/>
  <c r="CE39" i="1"/>
  <c r="CF39" i="1"/>
  <c r="BA39" i="1" s="1"/>
  <c r="CE37" i="1"/>
  <c r="CF37" i="1"/>
  <c r="BA37" i="1" s="1"/>
  <c r="CE35" i="1"/>
  <c r="CF35" i="1" s="1"/>
  <c r="BA35" i="1" s="1"/>
  <c r="CE33" i="1"/>
  <c r="CF33" i="1" s="1"/>
  <c r="BA33" i="1" s="1"/>
  <c r="CE31" i="1"/>
  <c r="CF31" i="1" s="1"/>
  <c r="BA31" i="1" s="1"/>
  <c r="CE29" i="1"/>
  <c r="CF29" i="1" s="1"/>
  <c r="BA29" i="1"/>
  <c r="CE27" i="1"/>
  <c r="CF27" i="1" s="1"/>
  <c r="BA27" i="1" s="1"/>
  <c r="CE25" i="1"/>
  <c r="CF25" i="1" s="1"/>
  <c r="BA25" i="1" s="1"/>
  <c r="CE23" i="1"/>
  <c r="CF23" i="1" s="1"/>
  <c r="BA23" i="1" s="1"/>
  <c r="CE21" i="1"/>
  <c r="CF21" i="1" s="1"/>
  <c r="BA21" i="1" s="1"/>
  <c r="CE19" i="1"/>
  <c r="CF19" i="1" s="1"/>
  <c r="BA19" i="1" s="1"/>
  <c r="CE17" i="1"/>
  <c r="CF17" i="1" s="1"/>
  <c r="BA17" i="1" s="1"/>
  <c r="Z17" i="1" s="1"/>
  <c r="BX47" i="1"/>
  <c r="BY47" i="1" s="1"/>
  <c r="AV47" i="1" s="1"/>
  <c r="BX45" i="1"/>
  <c r="BY45" i="1" s="1"/>
  <c r="AV45" i="1" s="1"/>
  <c r="BX43" i="1"/>
  <c r="BY43" i="1" s="1"/>
  <c r="AV43" i="1" s="1"/>
  <c r="BX41" i="1"/>
  <c r="BY41" i="1" s="1"/>
  <c r="AV41" i="1" s="1"/>
  <c r="BX39" i="1"/>
  <c r="BY39" i="1"/>
  <c r="AV39" i="1" s="1"/>
  <c r="BX37" i="1"/>
  <c r="BY37" i="1" s="1"/>
  <c r="AV37" i="1" s="1"/>
  <c r="BX35" i="1"/>
  <c r="BY35" i="1" s="1"/>
  <c r="AV35" i="1" s="1"/>
  <c r="BX33" i="1"/>
  <c r="BY33" i="1" s="1"/>
  <c r="AV33" i="1" s="1"/>
  <c r="Y33" i="1" s="1"/>
  <c r="D33" i="1" s="1"/>
  <c r="BX31" i="1"/>
  <c r="BY31" i="1"/>
  <c r="AV31" i="1" s="1"/>
  <c r="BX29" i="1"/>
  <c r="BY29" i="1" s="1"/>
  <c r="AV29" i="1" s="1"/>
  <c r="BX27" i="1"/>
  <c r="BY27" i="1" s="1"/>
  <c r="AV27" i="1" s="1"/>
  <c r="Y27" i="1" s="1"/>
  <c r="D27" i="1" s="1"/>
  <c r="BX25" i="1"/>
  <c r="BY25" i="1" s="1"/>
  <c r="AV25" i="1" s="1"/>
  <c r="BX23" i="1"/>
  <c r="BY23" i="1" s="1"/>
  <c r="AV23" i="1" s="1"/>
  <c r="BX21" i="1"/>
  <c r="BY21" i="1" s="1"/>
  <c r="AV21" i="1" s="1"/>
  <c r="BX19" i="1"/>
  <c r="BY19" i="1" s="1"/>
  <c r="AV19" i="1" s="1"/>
  <c r="BX17" i="1"/>
  <c r="BY17" i="1" s="1"/>
  <c r="AV17" i="1" s="1"/>
  <c r="BQ47" i="1"/>
  <c r="BR47" i="1" s="1"/>
  <c r="AQ47" i="1" s="1"/>
  <c r="BQ45" i="1"/>
  <c r="BR45" i="1" s="1"/>
  <c r="AQ45" i="1" s="1"/>
  <c r="BQ43" i="1"/>
  <c r="BR43" i="1" s="1"/>
  <c r="AQ43" i="1" s="1"/>
  <c r="BQ41" i="1"/>
  <c r="BR41" i="1" s="1"/>
  <c r="AQ41" i="1" s="1"/>
  <c r="BQ39" i="1"/>
  <c r="BR39" i="1"/>
  <c r="AQ39" i="1" s="1"/>
  <c r="BQ37" i="1"/>
  <c r="BQ35" i="1"/>
  <c r="BR35" i="1" s="1"/>
  <c r="AQ35" i="1" s="1"/>
  <c r="BQ33" i="1"/>
  <c r="BR33" i="1" s="1"/>
  <c r="AQ33" i="1" s="1"/>
  <c r="BQ31" i="1"/>
  <c r="BR31" i="1" s="1"/>
  <c r="AQ31" i="1" s="1"/>
  <c r="BQ29" i="1"/>
  <c r="BR29" i="1" s="1"/>
  <c r="AQ29" i="1" s="1"/>
  <c r="BQ27" i="1"/>
  <c r="BR27" i="1" s="1"/>
  <c r="AQ27" i="1" s="1"/>
  <c r="BQ25" i="1"/>
  <c r="BR25" i="1" s="1"/>
  <c r="AQ25" i="1"/>
  <c r="BQ23" i="1"/>
  <c r="BR23" i="1"/>
  <c r="AQ23" i="1" s="1"/>
  <c r="BQ21" i="1"/>
  <c r="BR21" i="1"/>
  <c r="AQ21" i="1" s="1"/>
  <c r="BQ19" i="1"/>
  <c r="BR19" i="1" s="1"/>
  <c r="AQ19" i="1" s="1"/>
  <c r="BQ17" i="1"/>
  <c r="BR17" i="1"/>
  <c r="AQ17" i="1" s="1"/>
  <c r="BJ47" i="1"/>
  <c r="BK47" i="1"/>
  <c r="AL47" i="1" s="1"/>
  <c r="BJ45" i="1"/>
  <c r="BK45" i="1" s="1"/>
  <c r="AL45" i="1" s="1"/>
  <c r="BJ43" i="1"/>
  <c r="BK43" i="1" s="1"/>
  <c r="AL43" i="1" s="1"/>
  <c r="BJ41" i="1"/>
  <c r="BK41" i="1" s="1"/>
  <c r="AL41" i="1" s="1"/>
  <c r="BJ39" i="1"/>
  <c r="BK39" i="1" s="1"/>
  <c r="AL39" i="1" s="1"/>
  <c r="BJ37" i="1"/>
  <c r="BK37" i="1" s="1"/>
  <c r="AL37" i="1" s="1"/>
  <c r="BJ35" i="1"/>
  <c r="BK35" i="1"/>
  <c r="AL35" i="1" s="1"/>
  <c r="BJ33" i="1"/>
  <c r="BK33" i="1" s="1"/>
  <c r="AL33" i="1" s="1"/>
  <c r="BJ31" i="1"/>
  <c r="BK31" i="1" s="1"/>
  <c r="AL31" i="1" s="1"/>
  <c r="W31" i="1" s="1"/>
  <c r="BJ29" i="1"/>
  <c r="BK29" i="1" s="1"/>
  <c r="AL29" i="1" s="1"/>
  <c r="BJ27" i="1"/>
  <c r="BK27" i="1" s="1"/>
  <c r="AL27" i="1" s="1"/>
  <c r="BJ25" i="1"/>
  <c r="BK25" i="1" s="1"/>
  <c r="AL25" i="1" s="1"/>
  <c r="BJ23" i="1"/>
  <c r="BK23" i="1" s="1"/>
  <c r="AL23" i="1" s="1"/>
  <c r="BJ21" i="1"/>
  <c r="BK21" i="1" s="1"/>
  <c r="AL21" i="1"/>
  <c r="W21" i="1" s="1"/>
  <c r="N21" i="1" s="1"/>
  <c r="BJ17" i="1"/>
  <c r="BK17" i="1" s="1"/>
  <c r="AL17" i="1" s="1"/>
  <c r="BJ19" i="1"/>
  <c r="BK19" i="1" s="1"/>
  <c r="AL19" i="1" s="1"/>
  <c r="R19" i="1"/>
  <c r="BH19" i="1"/>
  <c r="AK19" i="1"/>
  <c r="AP19" i="1"/>
  <c r="AU19" i="1"/>
  <c r="AZ19" i="1"/>
  <c r="AZ17" i="1"/>
  <c r="AZ18" i="1"/>
  <c r="AZ20" i="1"/>
  <c r="AZ21" i="1"/>
  <c r="AZ22" i="1"/>
  <c r="AZ23" i="1"/>
  <c r="AZ24" i="1"/>
  <c r="AZ25" i="1"/>
  <c r="Z25" i="1" s="1"/>
  <c r="V25" i="1" s="1"/>
  <c r="AZ26" i="1"/>
  <c r="AZ27" i="1"/>
  <c r="AZ28" i="1"/>
  <c r="AZ29" i="1"/>
  <c r="AZ30" i="1"/>
  <c r="AZ31" i="1"/>
  <c r="AZ32" i="1"/>
  <c r="AZ33" i="1"/>
  <c r="Z33" i="1" s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16" i="1"/>
  <c r="Z16" i="1" s="1"/>
  <c r="AU17" i="1"/>
  <c r="AU18" i="1"/>
  <c r="AU20" i="1"/>
  <c r="AU21" i="1"/>
  <c r="Y21" i="1" s="1"/>
  <c r="AU22" i="1"/>
  <c r="AU23" i="1"/>
  <c r="AU24" i="1"/>
  <c r="AU25" i="1"/>
  <c r="AU26" i="1"/>
  <c r="AU27" i="1"/>
  <c r="AU28" i="1"/>
  <c r="Y28" i="1" s="1"/>
  <c r="U28" i="1" s="1"/>
  <c r="AU29" i="1"/>
  <c r="AU30" i="1"/>
  <c r="AU31" i="1"/>
  <c r="AU32" i="1"/>
  <c r="Y32" i="1" s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16" i="1"/>
  <c r="AP17" i="1"/>
  <c r="AP18" i="1"/>
  <c r="AP20" i="1"/>
  <c r="AP21" i="1"/>
  <c r="AP22" i="1"/>
  <c r="AP23" i="1"/>
  <c r="X23" i="1" s="1"/>
  <c r="AP24" i="1"/>
  <c r="AP25" i="1"/>
  <c r="AP26" i="1"/>
  <c r="AP27" i="1"/>
  <c r="AP28" i="1"/>
  <c r="X28" i="1" s="1"/>
  <c r="AP29" i="1"/>
  <c r="AP30" i="1"/>
  <c r="AP31" i="1"/>
  <c r="AP32" i="1"/>
  <c r="X32" i="1" s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16" i="1"/>
  <c r="CF48" i="1"/>
  <c r="BA48" i="1" s="1"/>
  <c r="CF46" i="1"/>
  <c r="BA46" i="1" s="1"/>
  <c r="CF44" i="1"/>
  <c r="BA44" i="1" s="1"/>
  <c r="CF42" i="1"/>
  <c r="BA42" i="1" s="1"/>
  <c r="CF40" i="1"/>
  <c r="BA40" i="1" s="1"/>
  <c r="CF38" i="1"/>
  <c r="BA38" i="1" s="1"/>
  <c r="CF36" i="1"/>
  <c r="BA36" i="1" s="1"/>
  <c r="CF34" i="1"/>
  <c r="BA34" i="1" s="1"/>
  <c r="CF32" i="1"/>
  <c r="BA32" i="1" s="1"/>
  <c r="CF30" i="1"/>
  <c r="BA30" i="1" s="1"/>
  <c r="CF28" i="1"/>
  <c r="BA28" i="1" s="1"/>
  <c r="CF26" i="1"/>
  <c r="BA26" i="1" s="1"/>
  <c r="CF24" i="1"/>
  <c r="BA24" i="1" s="1"/>
  <c r="CF22" i="1"/>
  <c r="BA22" i="1" s="1"/>
  <c r="CF20" i="1"/>
  <c r="BA20" i="1" s="1"/>
  <c r="Z20" i="1" s="1"/>
  <c r="CF18" i="1"/>
  <c r="BA18" i="1" s="1"/>
  <c r="CF16" i="1"/>
  <c r="BA16" i="1" s="1"/>
  <c r="BY48" i="1"/>
  <c r="AV48" i="1" s="1"/>
  <c r="BY46" i="1"/>
  <c r="AV46" i="1" s="1"/>
  <c r="BY44" i="1"/>
  <c r="AV44" i="1" s="1"/>
  <c r="BY42" i="1"/>
  <c r="AV42" i="1" s="1"/>
  <c r="BY40" i="1"/>
  <c r="AV40" i="1" s="1"/>
  <c r="BY38" i="1"/>
  <c r="AV38" i="1" s="1"/>
  <c r="BY36" i="1"/>
  <c r="AV36" i="1" s="1"/>
  <c r="BY34" i="1"/>
  <c r="AV34" i="1" s="1"/>
  <c r="BY32" i="1"/>
  <c r="AV32" i="1" s="1"/>
  <c r="BY30" i="1"/>
  <c r="AV30" i="1" s="1"/>
  <c r="Y30" i="1" s="1"/>
  <c r="BY28" i="1"/>
  <c r="AV28" i="1" s="1"/>
  <c r="BY26" i="1"/>
  <c r="AV26" i="1" s="1"/>
  <c r="BY24" i="1"/>
  <c r="AV24" i="1" s="1"/>
  <c r="BY22" i="1"/>
  <c r="AV22" i="1" s="1"/>
  <c r="Y22" i="1" s="1"/>
  <c r="L22" i="1" s="1"/>
  <c r="BY20" i="1"/>
  <c r="AV20" i="1" s="1"/>
  <c r="BY18" i="1"/>
  <c r="AV18" i="1" s="1"/>
  <c r="BY16" i="1"/>
  <c r="AV16" i="1" s="1"/>
  <c r="BR48" i="1"/>
  <c r="AQ48" i="1" s="1"/>
  <c r="BR44" i="1"/>
  <c r="AQ44" i="1" s="1"/>
  <c r="BR42" i="1"/>
  <c r="AQ42" i="1" s="1"/>
  <c r="BR40" i="1"/>
  <c r="AQ40" i="1" s="1"/>
  <c r="BR38" i="1"/>
  <c r="AQ38" i="1" s="1"/>
  <c r="BR36" i="1"/>
  <c r="AQ36" i="1" s="1"/>
  <c r="BR34" i="1"/>
  <c r="AQ34" i="1" s="1"/>
  <c r="BR32" i="1"/>
  <c r="AQ32" i="1" s="1"/>
  <c r="BR30" i="1"/>
  <c r="AQ30" i="1" s="1"/>
  <c r="X30" i="1" s="1"/>
  <c r="BR28" i="1"/>
  <c r="AQ28" i="1" s="1"/>
  <c r="BR26" i="1"/>
  <c r="AQ26" i="1" s="1"/>
  <c r="BR24" i="1"/>
  <c r="AQ24" i="1" s="1"/>
  <c r="BR22" i="1"/>
  <c r="AQ22" i="1" s="1"/>
  <c r="X22" i="1" s="1"/>
  <c r="T22" i="1" s="1"/>
  <c r="BR20" i="1"/>
  <c r="AQ20" i="1" s="1"/>
  <c r="BR18" i="1"/>
  <c r="AQ18" i="1" s="1"/>
  <c r="BR16" i="1"/>
  <c r="AQ16" i="1" s="1"/>
  <c r="X16" i="1" s="1"/>
  <c r="C16" i="1" s="1"/>
  <c r="BC16" i="1"/>
  <c r="AK17" i="1"/>
  <c r="AK18" i="1"/>
  <c r="AM18" i="1"/>
  <c r="AN18" i="1"/>
  <c r="AK20" i="1"/>
  <c r="AK21" i="1"/>
  <c r="AK22" i="1"/>
  <c r="AK23" i="1"/>
  <c r="AK24" i="1"/>
  <c r="AK25" i="1"/>
  <c r="AK26" i="1"/>
  <c r="AK27" i="1"/>
  <c r="W27" i="1" s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16" i="1"/>
  <c r="BK18" i="1"/>
  <c r="AL18" i="1" s="1"/>
  <c r="BK20" i="1"/>
  <c r="AL20" i="1" s="1"/>
  <c r="W20" i="1" s="1"/>
  <c r="S20" i="1" s="1"/>
  <c r="BK22" i="1"/>
  <c r="AL22" i="1" s="1"/>
  <c r="BK24" i="1"/>
  <c r="AL24" i="1"/>
  <c r="W24" i="1" s="1"/>
  <c r="BK26" i="1"/>
  <c r="AL26" i="1" s="1"/>
  <c r="BK28" i="1"/>
  <c r="AL28" i="1"/>
  <c r="W28" i="1" s="1"/>
  <c r="BK30" i="1"/>
  <c r="AL30" i="1" s="1"/>
  <c r="W30" i="1" s="1"/>
  <c r="N30" i="1" s="1"/>
  <c r="BK32" i="1"/>
  <c r="AL32" i="1"/>
  <c r="BK34" i="1"/>
  <c r="AL34" i="1" s="1"/>
  <c r="BK36" i="1"/>
  <c r="AL36" i="1" s="1"/>
  <c r="BK38" i="1"/>
  <c r="AL38" i="1" s="1"/>
  <c r="BK40" i="1"/>
  <c r="AL40" i="1"/>
  <c r="BK42" i="1"/>
  <c r="AL42" i="1" s="1"/>
  <c r="BK44" i="1"/>
  <c r="AL44" i="1"/>
  <c r="BK46" i="1"/>
  <c r="AL46" i="1" s="1"/>
  <c r="BK48" i="1"/>
  <c r="AL48" i="1"/>
  <c r="BK16" i="1"/>
  <c r="AL16" i="1" s="1"/>
  <c r="W16" i="1" s="1"/>
  <c r="R17" i="1"/>
  <c r="R18" i="1"/>
  <c r="BH18" i="1" s="1"/>
  <c r="BO18" i="1" s="1"/>
  <c r="BV18" i="1" s="1"/>
  <c r="CC18" i="1"/>
  <c r="R20" i="1"/>
  <c r="BH20" i="1" s="1"/>
  <c r="R21" i="1"/>
  <c r="BH21" i="1" s="1"/>
  <c r="BO21" i="1"/>
  <c r="BV21" i="1" s="1"/>
  <c r="CC21" i="1" s="1"/>
  <c r="R22" i="1"/>
  <c r="R23" i="1"/>
  <c r="BH23" i="1" s="1"/>
  <c r="R24" i="1"/>
  <c r="BH24" i="1" s="1"/>
  <c r="R25" i="1"/>
  <c r="BH25" i="1" s="1"/>
  <c r="R26" i="1"/>
  <c r="R27" i="1"/>
  <c r="BH27" i="1"/>
  <c r="BO27" i="1" s="1"/>
  <c r="BV27" i="1" s="1"/>
  <c r="CC27" i="1" s="1"/>
  <c r="R28" i="1"/>
  <c r="R29" i="1"/>
  <c r="BH29" i="1" s="1"/>
  <c r="BO29" i="1" s="1"/>
  <c r="BV29" i="1" s="1"/>
  <c r="CC29" i="1" s="1"/>
  <c r="R30" i="1"/>
  <c r="BH30" i="1" s="1"/>
  <c r="BO30" i="1"/>
  <c r="BV30" i="1" s="1"/>
  <c r="CC30" i="1" s="1"/>
  <c r="R31" i="1"/>
  <c r="BH31" i="1"/>
  <c r="R32" i="1"/>
  <c r="BH32" i="1" s="1"/>
  <c r="BO32" i="1" s="1"/>
  <c r="BV32" i="1"/>
  <c r="CC32" i="1" s="1"/>
  <c r="R33" i="1"/>
  <c r="BH33" i="1"/>
  <c r="BO33" i="1"/>
  <c r="BV33" i="1" s="1"/>
  <c r="CC33" i="1" s="1"/>
  <c r="R34" i="1"/>
  <c r="BH34" i="1" s="1"/>
  <c r="BO34" i="1" s="1"/>
  <c r="BV34" i="1" s="1"/>
  <c r="CC34" i="1" s="1"/>
  <c r="R35" i="1"/>
  <c r="BH35" i="1" s="1"/>
  <c r="BO35" i="1" s="1"/>
  <c r="BV35" i="1" s="1"/>
  <c r="CC35" i="1"/>
  <c r="R36" i="1"/>
  <c r="BH36" i="1" s="1"/>
  <c r="BM36" i="1" s="1"/>
  <c r="AN36" i="1" s="1"/>
  <c r="R37" i="1"/>
  <c r="BH37" i="1" s="1"/>
  <c r="BO37" i="1"/>
  <c r="BV37" i="1" s="1"/>
  <c r="CC37" i="1" s="1"/>
  <c r="R38" i="1"/>
  <c r="BH38" i="1"/>
  <c r="R39" i="1"/>
  <c r="BH39" i="1" s="1"/>
  <c r="R40" i="1"/>
  <c r="BH40" i="1"/>
  <c r="R41" i="1"/>
  <c r="BH41" i="1" s="1"/>
  <c r="R42" i="1"/>
  <c r="BH42" i="1"/>
  <c r="BO42" i="1"/>
  <c r="BV42" i="1" s="1"/>
  <c r="CC42" i="1" s="1"/>
  <c r="CG42" i="1" s="1"/>
  <c r="BB42" i="1" s="1"/>
  <c r="R43" i="1"/>
  <c r="BH43" i="1" s="1"/>
  <c r="BO43" i="1" s="1"/>
  <c r="BV43" i="1" s="1"/>
  <c r="CC43" i="1" s="1"/>
  <c r="R44" i="1"/>
  <c r="BH44" i="1" s="1"/>
  <c r="R45" i="1"/>
  <c r="BH45" i="1" s="1"/>
  <c r="BO45" i="1" s="1"/>
  <c r="BV45" i="1" s="1"/>
  <c r="CC45" i="1" s="1"/>
  <c r="CG45" i="1" s="1"/>
  <c r="BB45" i="1" s="1"/>
  <c r="R46" i="1"/>
  <c r="BH46" i="1"/>
  <c r="R47" i="1"/>
  <c r="BH47" i="1" s="1"/>
  <c r="R48" i="1"/>
  <c r="BH48" i="1"/>
  <c r="R16" i="1"/>
  <c r="BH16" i="1"/>
  <c r="W51" i="1"/>
  <c r="X51" i="1"/>
  <c r="S51" i="1"/>
  <c r="Z15" i="1"/>
  <c r="V50" i="1"/>
  <c r="Z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B50" i="1"/>
  <c r="N51" i="1"/>
  <c r="V15" i="1"/>
  <c r="T51" i="1"/>
  <c r="F51" i="1"/>
  <c r="J51" i="1"/>
  <c r="B51" i="1"/>
  <c r="A11" i="1"/>
  <c r="A11" i="5" s="1"/>
  <c r="R11" i="5" s="1"/>
  <c r="Q6" i="1"/>
  <c r="U50" i="1"/>
  <c r="Y50" i="1"/>
  <c r="S50" i="1"/>
  <c r="W50" i="1"/>
  <c r="X50" i="1"/>
  <c r="T50" i="1"/>
  <c r="BR46" i="1"/>
  <c r="AQ46" i="1" s="1"/>
  <c r="BR37" i="1"/>
  <c r="AQ37" i="1"/>
  <c r="BL16" i="5"/>
  <c r="AM16" i="5" s="1"/>
  <c r="BM16" i="5"/>
  <c r="AN16" i="5" s="1"/>
  <c r="BH48" i="5"/>
  <c r="AI16" i="5"/>
  <c r="AI20" i="5"/>
  <c r="AI31" i="5"/>
  <c r="AI40" i="5"/>
  <c r="AI43" i="5"/>
  <c r="AI46" i="5"/>
  <c r="AI18" i="5"/>
  <c r="AI33" i="5"/>
  <c r="AI41" i="5"/>
  <c r="AI44" i="5"/>
  <c r="BM24" i="5"/>
  <c r="AN24" i="5" s="1"/>
  <c r="BM38" i="5"/>
  <c r="AN38" i="5" s="1"/>
  <c r="BL41" i="5"/>
  <c r="AM41" i="5"/>
  <c r="BL31" i="1"/>
  <c r="AM31" i="1" s="1"/>
  <c r="BM16" i="1"/>
  <c r="AN16" i="1" s="1"/>
  <c r="BL33" i="1"/>
  <c r="AM33" i="1" s="1"/>
  <c r="BL29" i="1"/>
  <c r="AM29" i="1" s="1"/>
  <c r="BM23" i="1"/>
  <c r="AN23" i="1" s="1"/>
  <c r="BL35" i="1"/>
  <c r="AM35" i="1" s="1"/>
  <c r="BL24" i="1"/>
  <c r="AM24" i="1" s="1"/>
  <c r="BM44" i="1"/>
  <c r="AN44" i="1" s="1"/>
  <c r="BM32" i="1"/>
  <c r="AN32" i="1" s="1"/>
  <c r="BL27" i="1"/>
  <c r="AM27" i="1" s="1"/>
  <c r="BL42" i="1"/>
  <c r="AM42" i="1" s="1"/>
  <c r="BL30" i="1"/>
  <c r="AM30" i="1" s="1"/>
  <c r="BM43" i="1"/>
  <c r="AN43" i="1" s="1"/>
  <c r="BM39" i="1"/>
  <c r="AN39" i="1" s="1"/>
  <c r="BM35" i="1"/>
  <c r="AN35" i="1" s="1"/>
  <c r="BM27" i="1"/>
  <c r="AN27" i="1"/>
  <c r="BM42" i="1"/>
  <c r="AN42" i="1" s="1"/>
  <c r="BM30" i="1"/>
  <c r="AN30" i="1" s="1"/>
  <c r="BL32" i="1"/>
  <c r="AM32" i="1" s="1"/>
  <c r="BM37" i="1"/>
  <c r="AN37" i="1" s="1"/>
  <c r="BM33" i="1"/>
  <c r="AN33" i="1"/>
  <c r="BM29" i="1"/>
  <c r="AN29" i="1" s="1"/>
  <c r="S10" i="5"/>
  <c r="A15" i="5"/>
  <c r="A49" i="5" s="1"/>
  <c r="BL17" i="5"/>
  <c r="AM17" i="5" s="1"/>
  <c r="BM20" i="5"/>
  <c r="AN20" i="5" s="1"/>
  <c r="BO16" i="5"/>
  <c r="BS16" i="5" s="1"/>
  <c r="AR16" i="5" s="1"/>
  <c r="AI17" i="5"/>
  <c r="BH19" i="5"/>
  <c r="BS40" i="5"/>
  <c r="AR40" i="5"/>
  <c r="BV40" i="5"/>
  <c r="CA40" i="5" s="1"/>
  <c r="AX40" i="5" s="1"/>
  <c r="BT40" i="5"/>
  <c r="AS40" i="5" s="1"/>
  <c r="BH25" i="5"/>
  <c r="BL42" i="5"/>
  <c r="AM42" i="5" s="1"/>
  <c r="BM42" i="5"/>
  <c r="AN42" i="5"/>
  <c r="BO42" i="5"/>
  <c r="BH45" i="5"/>
  <c r="BH28" i="5"/>
  <c r="BL40" i="5"/>
  <c r="AM40" i="5" s="1"/>
  <c r="BM40" i="5"/>
  <c r="AN40" i="5" s="1"/>
  <c r="BS44" i="5"/>
  <c r="AR44" i="5" s="1"/>
  <c r="BV44" i="5"/>
  <c r="BT44" i="5"/>
  <c r="AS44" i="5" s="1"/>
  <c r="BV38" i="5"/>
  <c r="BS38" i="5"/>
  <c r="AR38" i="5" s="1"/>
  <c r="BT38" i="5"/>
  <c r="AS38" i="5" s="1"/>
  <c r="BL38" i="5"/>
  <c r="AM38" i="5"/>
  <c r="BM46" i="5"/>
  <c r="AN46" i="5" s="1"/>
  <c r="BL46" i="5"/>
  <c r="AM46" i="5" s="1"/>
  <c r="BO46" i="5"/>
  <c r="BL44" i="5"/>
  <c r="AM44" i="5"/>
  <c r="BM44" i="5"/>
  <c r="AN44" i="5" s="1"/>
  <c r="X26" i="1"/>
  <c r="C26" i="1" s="1"/>
  <c r="AI18" i="1"/>
  <c r="Y26" i="1"/>
  <c r="AI19" i="1"/>
  <c r="Z32" i="1"/>
  <c r="M32" i="1" s="1"/>
  <c r="AI30" i="1"/>
  <c r="N28" i="1"/>
  <c r="Z22" i="1"/>
  <c r="I22" i="1" s="1"/>
  <c r="AI24" i="1"/>
  <c r="AI32" i="1"/>
  <c r="AI23" i="1"/>
  <c r="AI27" i="1"/>
  <c r="AI31" i="1"/>
  <c r="AI16" i="1"/>
  <c r="AI20" i="1"/>
  <c r="W18" i="1"/>
  <c r="X20" i="1"/>
  <c r="K20" i="1" s="1"/>
  <c r="Y20" i="1"/>
  <c r="AI21" i="1"/>
  <c r="AI25" i="1"/>
  <c r="AI29" i="1"/>
  <c r="AI33" i="1"/>
  <c r="AI49" i="1"/>
  <c r="Z30" i="1"/>
  <c r="E30" i="1"/>
  <c r="Y31" i="1"/>
  <c r="H31" i="1" s="1"/>
  <c r="W22" i="1"/>
  <c r="S22" i="1"/>
  <c r="Z26" i="1"/>
  <c r="Q26" i="1" s="1"/>
  <c r="X21" i="1"/>
  <c r="G21" i="1" s="1"/>
  <c r="Z21" i="1"/>
  <c r="Q21" i="1" s="1"/>
  <c r="E21" i="1"/>
  <c r="W25" i="1"/>
  <c r="X17" i="1"/>
  <c r="G17" i="1" s="1"/>
  <c r="Y17" i="1"/>
  <c r="D17" i="1"/>
  <c r="Z23" i="1"/>
  <c r="V23" i="1" s="1"/>
  <c r="W19" i="1"/>
  <c r="C22" i="1"/>
  <c r="Z24" i="1"/>
  <c r="X19" i="1"/>
  <c r="O19" i="1" s="1"/>
  <c r="Z27" i="1"/>
  <c r="E27" i="1" s="1"/>
  <c r="X33" i="1"/>
  <c r="X29" i="1"/>
  <c r="T29" i="1" s="1"/>
  <c r="Z19" i="1"/>
  <c r="Y19" i="1"/>
  <c r="Z29" i="1"/>
  <c r="E29" i="1" s="1"/>
  <c r="W32" i="1"/>
  <c r="B32" i="1" s="1"/>
  <c r="Y24" i="1"/>
  <c r="D24" i="1" s="1"/>
  <c r="H32" i="1"/>
  <c r="W26" i="1"/>
  <c r="S26" i="1"/>
  <c r="Y29" i="1"/>
  <c r="P29" i="1" s="1"/>
  <c r="Y16" i="1"/>
  <c r="Z18" i="1"/>
  <c r="V18" i="1" s="1"/>
  <c r="W17" i="1"/>
  <c r="F17" i="1"/>
  <c r="J19" i="1"/>
  <c r="BL48" i="5"/>
  <c r="AM48" i="5" s="1"/>
  <c r="B16" i="1"/>
  <c r="S28" i="1"/>
  <c r="BZ44" i="5"/>
  <c r="AW44" i="5" s="1"/>
  <c r="CA44" i="5"/>
  <c r="AX44" i="5" s="1"/>
  <c r="CC44" i="5"/>
  <c r="CH44" i="5" s="1"/>
  <c r="BC44" i="5" s="1"/>
  <c r="BL19" i="5"/>
  <c r="AM19" i="5" s="1"/>
  <c r="BM19" i="5"/>
  <c r="AN19" i="5" s="1"/>
  <c r="BO19" i="5"/>
  <c r="CC38" i="5"/>
  <c r="CH38" i="5" s="1"/>
  <c r="BZ38" i="5"/>
  <c r="AW38" i="5" s="1"/>
  <c r="CA38" i="5"/>
  <c r="AX38" i="5"/>
  <c r="BT46" i="5"/>
  <c r="AS46" i="5" s="1"/>
  <c r="BS46" i="5"/>
  <c r="AR46" i="5" s="1"/>
  <c r="BV46" i="5"/>
  <c r="BZ46" i="5" s="1"/>
  <c r="AW46" i="5" s="1"/>
  <c r="BO25" i="5"/>
  <c r="BL25" i="5"/>
  <c r="AM25" i="5" s="1"/>
  <c r="BM25" i="5"/>
  <c r="AN25" i="5" s="1"/>
  <c r="BS42" i="5"/>
  <c r="AR42" i="5"/>
  <c r="BV42" i="5"/>
  <c r="BT42" i="5"/>
  <c r="AS42" i="5" s="1"/>
  <c r="BM28" i="5"/>
  <c r="AN28" i="5" s="1"/>
  <c r="BL28" i="5"/>
  <c r="AM28" i="5" s="1"/>
  <c r="BO28" i="5"/>
  <c r="E16" i="1"/>
  <c r="T26" i="1"/>
  <c r="K26" i="1"/>
  <c r="O26" i="1"/>
  <c r="B22" i="1"/>
  <c r="F19" i="1"/>
  <c r="D28" i="1"/>
  <c r="J22" i="1"/>
  <c r="H28" i="1"/>
  <c r="E19" i="1"/>
  <c r="H17" i="1"/>
  <c r="P33" i="1"/>
  <c r="V29" i="1"/>
  <c r="G28" i="1"/>
  <c r="G22" i="1"/>
  <c r="L28" i="1"/>
  <c r="I33" i="1"/>
  <c r="P17" i="1"/>
  <c r="L17" i="1"/>
  <c r="P28" i="1"/>
  <c r="U17" i="1"/>
  <c r="V16" i="1"/>
  <c r="V26" i="1"/>
  <c r="Q16" i="1"/>
  <c r="U30" i="1"/>
  <c r="V30" i="1"/>
  <c r="V19" i="1"/>
  <c r="N22" i="1"/>
  <c r="F22" i="1"/>
  <c r="I19" i="1"/>
  <c r="K29" i="1"/>
  <c r="M21" i="1"/>
  <c r="V21" i="1"/>
  <c r="L33" i="1"/>
  <c r="K22" i="1"/>
  <c r="I21" i="1"/>
  <c r="O22" i="1"/>
  <c r="L24" i="1"/>
  <c r="E18" i="1"/>
  <c r="H29" i="1"/>
  <c r="K23" i="1"/>
  <c r="G23" i="1"/>
  <c r="C23" i="1"/>
  <c r="O23" i="1"/>
  <c r="L29" i="1"/>
  <c r="I25" i="1"/>
  <c r="E25" i="1"/>
  <c r="F26" i="1"/>
  <c r="O16" i="1"/>
  <c r="T23" i="1"/>
  <c r="M25" i="1"/>
  <c r="D29" i="1"/>
  <c r="B17" i="1"/>
  <c r="I18" i="1"/>
  <c r="M18" i="1"/>
  <c r="BT25" i="5"/>
  <c r="AS25" i="5" s="1"/>
  <c r="BS25" i="5"/>
  <c r="AR25" i="5"/>
  <c r="BV25" i="5"/>
  <c r="CG38" i="5"/>
  <c r="BB38" i="5" s="1"/>
  <c r="BC38" i="5"/>
  <c r="CG44" i="5"/>
  <c r="BB44" i="5" s="1"/>
  <c r="BZ42" i="5"/>
  <c r="AW42" i="5" s="1"/>
  <c r="CA46" i="5"/>
  <c r="AX46" i="5"/>
  <c r="CC46" i="5"/>
  <c r="CH46" i="5" s="1"/>
  <c r="CG46" i="5"/>
  <c r="BB46" i="5" s="1"/>
  <c r="BC46" i="5"/>
  <c r="AR18" i="1"/>
  <c r="BS27" i="1"/>
  <c r="AR27" i="1" s="1"/>
  <c r="BS35" i="1"/>
  <c r="AR35" i="1" s="1"/>
  <c r="BS43" i="1"/>
  <c r="AR43" i="1" s="1"/>
  <c r="BS21" i="1"/>
  <c r="AR21" i="1" s="1"/>
  <c r="BS29" i="1"/>
  <c r="AR29" i="1" s="1"/>
  <c r="BS37" i="1"/>
  <c r="AR37" i="1" s="1"/>
  <c r="BS34" i="1"/>
  <c r="AR34" i="1" s="1"/>
  <c r="BS42" i="1"/>
  <c r="AR42" i="1" s="1"/>
  <c r="BS32" i="1"/>
  <c r="AR32" i="1" s="1"/>
  <c r="BS33" i="1"/>
  <c r="AR33" i="1" s="1"/>
  <c r="BS30" i="1"/>
  <c r="AR30" i="1" s="1"/>
  <c r="AS18" i="1"/>
  <c r="BT33" i="1"/>
  <c r="AS33" i="1"/>
  <c r="BT35" i="1"/>
  <c r="AS35" i="1"/>
  <c r="BT43" i="1"/>
  <c r="AS43" i="1" s="1"/>
  <c r="BT30" i="1"/>
  <c r="AS30" i="1"/>
  <c r="BT32" i="1"/>
  <c r="AS32" i="1" s="1"/>
  <c r="BT21" i="1"/>
  <c r="AS21" i="1" s="1"/>
  <c r="BT29" i="1"/>
  <c r="AS29" i="1"/>
  <c r="BT37" i="1"/>
  <c r="AS37" i="1" s="1"/>
  <c r="BT34" i="1"/>
  <c r="AS34" i="1"/>
  <c r="BT42" i="1"/>
  <c r="AS42" i="1" s="1"/>
  <c r="BT27" i="1"/>
  <c r="AS27" i="1"/>
  <c r="AW18" i="1"/>
  <c r="BZ21" i="1"/>
  <c r="AW21" i="1" s="1"/>
  <c r="BZ43" i="1"/>
  <c r="AW43" i="1" s="1"/>
  <c r="BZ42" i="1"/>
  <c r="AW42" i="1" s="1"/>
  <c r="AX18" i="1"/>
  <c r="CA21" i="1"/>
  <c r="AX21" i="1" s="1"/>
  <c r="CA29" i="1"/>
  <c r="AX29" i="1"/>
  <c r="CA27" i="1"/>
  <c r="AX27" i="1" s="1"/>
  <c r="CA32" i="1"/>
  <c r="AX32" i="1"/>
  <c r="CA35" i="1"/>
  <c r="AX35" i="1" s="1"/>
  <c r="CA30" i="1"/>
  <c r="AX30" i="1"/>
  <c r="CA43" i="1"/>
  <c r="AX43" i="1" s="1"/>
  <c r="CA34" i="1"/>
  <c r="AX34" i="1" s="1"/>
  <c r="CA33" i="1"/>
  <c r="AX33" i="1" s="1"/>
  <c r="CA37" i="1"/>
  <c r="AX37" i="1"/>
  <c r="BZ33" i="1"/>
  <c r="AW33" i="1" s="1"/>
  <c r="BZ30" i="1"/>
  <c r="AW30" i="1"/>
  <c r="CA42" i="1"/>
  <c r="AX42" i="1" s="1"/>
  <c r="BZ35" i="1"/>
  <c r="AW35" i="1"/>
  <c r="BZ29" i="1"/>
  <c r="AW29" i="1" s="1"/>
  <c r="BZ34" i="1"/>
  <c r="AW34" i="1"/>
  <c r="BZ32" i="1"/>
  <c r="AW32" i="1" s="1"/>
  <c r="BZ37" i="1"/>
  <c r="AW37" i="1"/>
  <c r="BZ27" i="1"/>
  <c r="AW27" i="1" s="1"/>
  <c r="BB18" i="1"/>
  <c r="CG37" i="1"/>
  <c r="BB37" i="1" s="1"/>
  <c r="CG34" i="1"/>
  <c r="BB34" i="1" s="1"/>
  <c r="CG43" i="1"/>
  <c r="BB43" i="1" s="1"/>
  <c r="CG32" i="1"/>
  <c r="BB32" i="1" s="1"/>
  <c r="CG29" i="1"/>
  <c r="BB29" i="1" s="1"/>
  <c r="CG35" i="1"/>
  <c r="BB35" i="1" s="1"/>
  <c r="CG33" i="1"/>
  <c r="BB33" i="1" s="1"/>
  <c r="CG30" i="1"/>
  <c r="BB30" i="1" s="1"/>
  <c r="CG21" i="1"/>
  <c r="BB21" i="1" s="1"/>
  <c r="CG27" i="1"/>
  <c r="BB27" i="1" s="1"/>
  <c r="BC18" i="1"/>
  <c r="CH35" i="1"/>
  <c r="BC35" i="1" s="1"/>
  <c r="CH37" i="1"/>
  <c r="BC37" i="1" s="1"/>
  <c r="CH34" i="1"/>
  <c r="BC34" i="1" s="1"/>
  <c r="CH32" i="1"/>
  <c r="BC32" i="1" s="1"/>
  <c r="CH43" i="1"/>
  <c r="BC43" i="1" s="1"/>
  <c r="CH29" i="1"/>
  <c r="BC29" i="1" s="1"/>
  <c r="CH30" i="1"/>
  <c r="BC30" i="1" s="1"/>
  <c r="CH33" i="1"/>
  <c r="BC33" i="1" s="1"/>
  <c r="CH21" i="1"/>
  <c r="BC21" i="1" s="1"/>
  <c r="CH27" i="1"/>
  <c r="BC27" i="1" s="1"/>
  <c r="S17" i="1"/>
  <c r="N26" i="1"/>
  <c r="N32" i="1"/>
  <c r="P24" i="1"/>
  <c r="T17" i="1"/>
  <c r="U26" i="1"/>
  <c r="Q18" i="1"/>
  <c r="N17" i="1"/>
  <c r="J26" i="1"/>
  <c r="K16" i="1"/>
  <c r="U29" i="1"/>
  <c r="F32" i="1"/>
  <c r="C29" i="1"/>
  <c r="B27" i="1"/>
  <c r="S32" i="1"/>
  <c r="T16" i="1"/>
  <c r="E33" i="1"/>
  <c r="H27" i="1"/>
  <c r="G20" i="1"/>
  <c r="H26" i="1"/>
  <c r="M23" i="1"/>
  <c r="E22" i="1"/>
  <c r="S16" i="1"/>
  <c r="U31" i="1"/>
  <c r="Q25" i="1"/>
  <c r="J32" i="1"/>
  <c r="O29" i="1"/>
  <c r="H33" i="1"/>
  <c r="U33" i="1"/>
  <c r="Q27" i="1"/>
  <c r="V22" i="1"/>
  <c r="J17" i="1"/>
  <c r="B26" i="1"/>
  <c r="U24" i="1"/>
  <c r="H24" i="1"/>
  <c r="G29" i="1"/>
  <c r="V20" i="1"/>
  <c r="G16" i="1"/>
  <c r="I20" i="1"/>
  <c r="E20" i="1"/>
  <c r="P27" i="1"/>
  <c r="U20" i="1"/>
  <c r="V27" i="1"/>
  <c r="M22" i="1"/>
  <c r="Q22" i="1"/>
  <c r="L26" i="1"/>
  <c r="I26" i="1"/>
  <c r="F16" i="1"/>
  <c r="H16" i="1"/>
  <c r="E23" i="1"/>
  <c r="L32" i="1"/>
  <c r="U32" i="1"/>
  <c r="Q29" i="1"/>
  <c r="K17" i="1"/>
  <c r="I23" i="1"/>
  <c r="D32" i="1"/>
  <c r="C17" i="1"/>
  <c r="M30" i="1"/>
  <c r="I29" i="1"/>
  <c r="C19" i="1"/>
  <c r="K21" i="1"/>
  <c r="V32" i="1"/>
  <c r="D31" i="1"/>
  <c r="P31" i="1"/>
  <c r="N20" i="1"/>
  <c r="F20" i="1"/>
  <c r="R11" i="1"/>
  <c r="O17" i="1"/>
  <c r="K33" i="1"/>
  <c r="T21" i="1"/>
  <c r="C21" i="1"/>
  <c r="L27" i="1"/>
  <c r="M29" i="1"/>
  <c r="P32" i="1"/>
  <c r="O21" i="1"/>
  <c r="U27" i="1"/>
  <c r="Q30" i="1"/>
  <c r="I30" i="1"/>
  <c r="O20" i="1"/>
  <c r="C20" i="1"/>
  <c r="M17" i="1"/>
  <c r="Q32" i="1"/>
  <c r="I32" i="1"/>
  <c r="E32" i="1"/>
  <c r="L31" i="1"/>
  <c r="Q23" i="1"/>
  <c r="J20" i="1"/>
  <c r="T20" i="1"/>
  <c r="F18" i="1"/>
  <c r="C30" i="1"/>
  <c r="O30" i="1"/>
  <c r="K30" i="1"/>
  <c r="G30" i="1"/>
  <c r="T30" i="1"/>
  <c r="H21" i="1"/>
  <c r="L21" i="1"/>
  <c r="U21" i="1"/>
  <c r="Y17" i="5"/>
  <c r="U17" i="5" s="1"/>
  <c r="Y27" i="5"/>
  <c r="P27" i="5" s="1"/>
  <c r="W27" i="5"/>
  <c r="B27" i="5" s="1"/>
  <c r="CH42" i="1"/>
  <c r="BC42" i="1" s="1"/>
  <c r="BV16" i="5"/>
  <c r="BT16" i="5"/>
  <c r="AS16" i="5"/>
  <c r="O32" i="1"/>
  <c r="K32" i="1"/>
  <c r="G32" i="1"/>
  <c r="C32" i="1"/>
  <c r="T32" i="1"/>
  <c r="B25" i="1"/>
  <c r="S25" i="1"/>
  <c r="F25" i="1"/>
  <c r="J25" i="1"/>
  <c r="BH22" i="1"/>
  <c r="AI22" i="1"/>
  <c r="BH47" i="5"/>
  <c r="AI47" i="5"/>
  <c r="N25" i="1"/>
  <c r="BZ40" i="5"/>
  <c r="AW40" i="5" s="1"/>
  <c r="BO41" i="1"/>
  <c r="BM41" i="1"/>
  <c r="AN41" i="1" s="1"/>
  <c r="BL41" i="1"/>
  <c r="AM41" i="1"/>
  <c r="BO25" i="1"/>
  <c r="BM25" i="1"/>
  <c r="AN25" i="1" s="1"/>
  <c r="BL25" i="1"/>
  <c r="AM25" i="1" s="1"/>
  <c r="CC25" i="5"/>
  <c r="M19" i="1"/>
  <c r="Q19" i="1"/>
  <c r="E26" i="1"/>
  <c r="M26" i="1"/>
  <c r="BO31" i="1"/>
  <c r="BS31" i="1" s="1"/>
  <c r="AR31" i="1" s="1"/>
  <c r="BM31" i="1"/>
  <c r="AN31" i="1" s="1"/>
  <c r="I16" i="1"/>
  <c r="M16" i="1"/>
  <c r="BO38" i="1"/>
  <c r="BL38" i="1"/>
  <c r="AM38" i="1" s="1"/>
  <c r="BM38" i="1"/>
  <c r="AN38" i="1"/>
  <c r="X31" i="1"/>
  <c r="X18" i="1"/>
  <c r="G18" i="1" s="1"/>
  <c r="Y18" i="1"/>
  <c r="BM41" i="5"/>
  <c r="AN41" i="5" s="1"/>
  <c r="BO41" i="5"/>
  <c r="BL43" i="1"/>
  <c r="AM43" i="1" s="1"/>
  <c r="BM21" i="1"/>
  <c r="AN21" i="1"/>
  <c r="BL37" i="1"/>
  <c r="AM37" i="1" s="1"/>
  <c r="BL21" i="1"/>
  <c r="AM21" i="1" s="1"/>
  <c r="BL39" i="1"/>
  <c r="AM39" i="1"/>
  <c r="BO39" i="1"/>
  <c r="Z28" i="1"/>
  <c r="E28" i="1" s="1"/>
  <c r="BH30" i="5"/>
  <c r="AI30" i="5"/>
  <c r="BO24" i="5"/>
  <c r="BL24" i="5"/>
  <c r="AM24" i="5" s="1"/>
  <c r="BH37" i="5"/>
  <c r="AI37" i="5"/>
  <c r="BO31" i="5"/>
  <c r="BH23" i="5"/>
  <c r="H15" i="5"/>
  <c r="D49" i="5"/>
  <c r="BO30" i="5"/>
  <c r="BM30" i="5"/>
  <c r="AN30" i="5" s="1"/>
  <c r="BL30" i="5"/>
  <c r="AM30" i="5" s="1"/>
  <c r="N27" i="5"/>
  <c r="L15" i="5"/>
  <c r="H49" i="5"/>
  <c r="Y15" i="5"/>
  <c r="Y49" i="5" s="1"/>
  <c r="BO23" i="5"/>
  <c r="BL23" i="5"/>
  <c r="AM23" i="5" s="1"/>
  <c r="BM23" i="5"/>
  <c r="AN23" i="5" s="1"/>
  <c r="I28" i="1"/>
  <c r="Q28" i="1"/>
  <c r="V28" i="1"/>
  <c r="M28" i="1"/>
  <c r="BS41" i="5"/>
  <c r="AR41" i="5"/>
  <c r="BV41" i="5"/>
  <c r="BT41" i="5"/>
  <c r="AS41" i="5" s="1"/>
  <c r="L18" i="1"/>
  <c r="P18" i="1"/>
  <c r="H18" i="1"/>
  <c r="U18" i="1"/>
  <c r="D18" i="1"/>
  <c r="BV31" i="1"/>
  <c r="BT31" i="1"/>
  <c r="AS31" i="1"/>
  <c r="BV25" i="1"/>
  <c r="BZ25" i="1" s="1"/>
  <c r="AW25" i="1" s="1"/>
  <c r="BT25" i="1"/>
  <c r="AS25" i="1" s="1"/>
  <c r="BS25" i="1"/>
  <c r="AR25" i="1" s="1"/>
  <c r="L27" i="5"/>
  <c r="BO37" i="5"/>
  <c r="BS37" i="5" s="1"/>
  <c r="AR37" i="5" s="1"/>
  <c r="BM37" i="5"/>
  <c r="AN37" i="5"/>
  <c r="BL37" i="5"/>
  <c r="AM37" i="5" s="1"/>
  <c r="BV31" i="5"/>
  <c r="CA31" i="5" s="1"/>
  <c r="AX31" i="5" s="1"/>
  <c r="BT31" i="5"/>
  <c r="AS31" i="5" s="1"/>
  <c r="BS31" i="5"/>
  <c r="AR31" i="5" s="1"/>
  <c r="BS39" i="1"/>
  <c r="AR39" i="1" s="1"/>
  <c r="T18" i="1"/>
  <c r="BV38" i="1"/>
  <c r="CC38" i="1" s="1"/>
  <c r="CG38" i="1" s="1"/>
  <c r="BB38" i="1" s="1"/>
  <c r="BT38" i="1"/>
  <c r="AS38" i="1" s="1"/>
  <c r="BS38" i="1"/>
  <c r="AR38" i="1" s="1"/>
  <c r="CH25" i="5"/>
  <c r="BC25" i="5" s="1"/>
  <c r="CG25" i="5"/>
  <c r="BB25" i="5"/>
  <c r="BL47" i="5"/>
  <c r="AM47" i="5" s="1"/>
  <c r="BO47" i="5"/>
  <c r="BV47" i="5" s="1"/>
  <c r="BM47" i="5"/>
  <c r="AN47" i="5"/>
  <c r="CC16" i="5"/>
  <c r="CH16" i="5" s="1"/>
  <c r="CA16" i="5"/>
  <c r="AX16" i="5" s="1"/>
  <c r="BZ16" i="5"/>
  <c r="AW16" i="5" s="1"/>
  <c r="D17" i="5"/>
  <c r="CG16" i="5"/>
  <c r="BB16" i="5" s="1"/>
  <c r="CC31" i="5"/>
  <c r="CH31" i="5" s="1"/>
  <c r="BC31" i="5" s="1"/>
  <c r="CC25" i="1"/>
  <c r="CG25" i="1" s="1"/>
  <c r="BB25" i="1" s="1"/>
  <c r="CA25" i="1"/>
  <c r="AX25" i="1" s="1"/>
  <c r="BS30" i="5"/>
  <c r="AR30" i="5" s="1"/>
  <c r="BV30" i="5"/>
  <c r="BT30" i="5"/>
  <c r="AS30" i="5" s="1"/>
  <c r="BS47" i="5"/>
  <c r="AR47" i="5" s="1"/>
  <c r="BV37" i="5"/>
  <c r="BZ37" i="5" s="1"/>
  <c r="AW37" i="5" s="1"/>
  <c r="CC37" i="5"/>
  <c r="CG37" i="5" s="1"/>
  <c r="BB37" i="5" s="1"/>
  <c r="BZ30" i="5"/>
  <c r="AW30" i="5" s="1"/>
  <c r="CC30" i="5"/>
  <c r="CG30" i="5" s="1"/>
  <c r="BB30" i="5" s="1"/>
  <c r="CA30" i="5"/>
  <c r="AX30" i="5" s="1"/>
  <c r="CH25" i="1"/>
  <c r="BC25" i="1" s="1"/>
  <c r="X15" i="1" l="1"/>
  <c r="A49" i="1"/>
  <c r="BH15" i="1"/>
  <c r="R49" i="1"/>
  <c r="AI14" i="1"/>
  <c r="BZ47" i="5"/>
  <c r="AW47" i="5" s="1"/>
  <c r="CA47" i="5"/>
  <c r="AX47" i="5" s="1"/>
  <c r="CC47" i="5"/>
  <c r="BL45" i="5"/>
  <c r="AM45" i="5" s="1"/>
  <c r="BO45" i="5"/>
  <c r="BM45" i="5"/>
  <c r="AN45" i="5" s="1"/>
  <c r="N24" i="1"/>
  <c r="S24" i="1"/>
  <c r="J24" i="1"/>
  <c r="B24" i="1"/>
  <c r="F24" i="1"/>
  <c r="Y33" i="5"/>
  <c r="W33" i="5"/>
  <c r="X24" i="5"/>
  <c r="Z27" i="5"/>
  <c r="W23" i="5"/>
  <c r="W22" i="5"/>
  <c r="Y24" i="5"/>
  <c r="X25" i="5"/>
  <c r="Z28" i="5"/>
  <c r="Y18" i="5"/>
  <c r="W30" i="5"/>
  <c r="W20" i="5"/>
  <c r="Y22" i="5"/>
  <c r="Y28" i="5"/>
  <c r="X23" i="5"/>
  <c r="W16" i="5"/>
  <c r="Y23" i="5"/>
  <c r="P23" i="5" s="1"/>
  <c r="Z32" i="5"/>
  <c r="W25" i="5"/>
  <c r="N25" i="5" s="1"/>
  <c r="Y26" i="5"/>
  <c r="Z30" i="5"/>
  <c r="X30" i="5"/>
  <c r="K30" i="5" s="1"/>
  <c r="Z29" i="5"/>
  <c r="Y19" i="5"/>
  <c r="Z17" i="5"/>
  <c r="M17" i="5" s="1"/>
  <c r="W29" i="5"/>
  <c r="Y30" i="5"/>
  <c r="X21" i="5"/>
  <c r="G21" i="5" s="1"/>
  <c r="Y20" i="5"/>
  <c r="X18" i="5"/>
  <c r="X29" i="5"/>
  <c r="Q6" i="5"/>
  <c r="W24" i="5"/>
  <c r="Z16" i="5"/>
  <c r="Y25" i="5"/>
  <c r="X22" i="5"/>
  <c r="X33" i="5"/>
  <c r="Z20" i="5"/>
  <c r="E20" i="5" s="1"/>
  <c r="Z26" i="5"/>
  <c r="W21" i="5"/>
  <c r="Z31" i="5"/>
  <c r="V31" i="5" s="1"/>
  <c r="Z24" i="5"/>
  <c r="Y31" i="5"/>
  <c r="W28" i="5"/>
  <c r="Z25" i="5"/>
  <c r="X16" i="5"/>
  <c r="W26" i="5"/>
  <c r="X32" i="5"/>
  <c r="Z22" i="5"/>
  <c r="Q22" i="5" s="1"/>
  <c r="W19" i="5"/>
  <c r="Y32" i="5"/>
  <c r="Y16" i="5"/>
  <c r="D16" i="5" s="1"/>
  <c r="W32" i="5"/>
  <c r="X19" i="5"/>
  <c r="X28" i="5"/>
  <c r="G28" i="5" s="1"/>
  <c r="Z23" i="5"/>
  <c r="Y29" i="5"/>
  <c r="Z19" i="5"/>
  <c r="Q19" i="5" s="1"/>
  <c r="CH30" i="5"/>
  <c r="BC30" i="5" s="1"/>
  <c r="CA37" i="5"/>
  <c r="AX37" i="5" s="1"/>
  <c r="BT37" i="5"/>
  <c r="AS37" i="5" s="1"/>
  <c r="BZ38" i="1"/>
  <c r="AW38" i="1" s="1"/>
  <c r="K18" i="1"/>
  <c r="O18" i="1"/>
  <c r="H27" i="5"/>
  <c r="J27" i="5"/>
  <c r="X20" i="5"/>
  <c r="Z18" i="5"/>
  <c r="Q18" i="5" s="1"/>
  <c r="Z21" i="5"/>
  <c r="BS45" i="1"/>
  <c r="AR45" i="1" s="1"/>
  <c r="P16" i="1"/>
  <c r="U16" i="1"/>
  <c r="D16" i="1"/>
  <c r="L16" i="1"/>
  <c r="D19" i="1"/>
  <c r="L19" i="1"/>
  <c r="H19" i="1"/>
  <c r="O33" i="1"/>
  <c r="C33" i="1"/>
  <c r="T33" i="1"/>
  <c r="G33" i="1"/>
  <c r="V24" i="1"/>
  <c r="I24" i="1"/>
  <c r="E24" i="1"/>
  <c r="M24" i="1"/>
  <c r="Q24" i="1"/>
  <c r="BS28" i="5"/>
  <c r="AR28" i="5" s="1"/>
  <c r="BV28" i="5"/>
  <c r="BT28" i="5"/>
  <c r="AS28" i="5" s="1"/>
  <c r="CH38" i="1"/>
  <c r="BC38" i="1" s="1"/>
  <c r="U27" i="5"/>
  <c r="F27" i="5"/>
  <c r="X26" i="5"/>
  <c r="W18" i="5"/>
  <c r="N18" i="5" s="1"/>
  <c r="W17" i="5"/>
  <c r="BM22" i="1"/>
  <c r="AN22" i="1" s="1"/>
  <c r="BL22" i="1"/>
  <c r="AM22" i="1" s="1"/>
  <c r="BH28" i="1"/>
  <c r="AI28" i="1"/>
  <c r="F30" i="1"/>
  <c r="S30" i="1"/>
  <c r="B30" i="1"/>
  <c r="J30" i="1"/>
  <c r="B31" i="1"/>
  <c r="J31" i="1"/>
  <c r="BT47" i="5"/>
  <c r="AS47" i="5" s="1"/>
  <c r="C18" i="1"/>
  <c r="D27" i="5"/>
  <c r="CH37" i="5"/>
  <c r="BC37" i="5" s="1"/>
  <c r="CG31" i="5"/>
  <c r="BB31" i="5" s="1"/>
  <c r="CA38" i="1"/>
  <c r="AX38" i="1" s="1"/>
  <c r="BZ31" i="5"/>
  <c r="AW31" i="5" s="1"/>
  <c r="S27" i="5"/>
  <c r="BO22" i="1"/>
  <c r="X17" i="5"/>
  <c r="T17" i="5" s="1"/>
  <c r="W31" i="5"/>
  <c r="X27" i="5"/>
  <c r="BT19" i="5"/>
  <c r="AS19" i="5" s="1"/>
  <c r="BV19" i="5"/>
  <c r="BS19" i="5"/>
  <c r="AR19" i="5" s="1"/>
  <c r="CC42" i="5"/>
  <c r="CA42" i="5"/>
  <c r="AX42" i="5" s="1"/>
  <c r="AI21" i="5"/>
  <c r="BH21" i="5"/>
  <c r="BL21" i="5" s="1"/>
  <c r="AM21" i="5" s="1"/>
  <c r="AI26" i="5"/>
  <c r="BH26" i="5"/>
  <c r="BZ25" i="5"/>
  <c r="AW25" i="5" s="1"/>
  <c r="CA25" i="5"/>
  <c r="AX25" i="5" s="1"/>
  <c r="L20" i="1"/>
  <c r="D20" i="1"/>
  <c r="P20" i="1"/>
  <c r="H20" i="1"/>
  <c r="BO48" i="5"/>
  <c r="BM48" i="5"/>
  <c r="AN48" i="5" s="1"/>
  <c r="BO16" i="1"/>
  <c r="BL16" i="1"/>
  <c r="AM16" i="1" s="1"/>
  <c r="BO47" i="1"/>
  <c r="BM47" i="1"/>
  <c r="AN47" i="1" s="1"/>
  <c r="BL47" i="1"/>
  <c r="AM47" i="1" s="1"/>
  <c r="BO44" i="1"/>
  <c r="BL44" i="1"/>
  <c r="AM44" i="1" s="1"/>
  <c r="BH17" i="1"/>
  <c r="AI17" i="1"/>
  <c r="A13" i="5"/>
  <c r="A51" i="5" s="1"/>
  <c r="R51" i="1"/>
  <c r="H15" i="1"/>
  <c r="Y15" i="1" s="1"/>
  <c r="Y49" i="1" s="1"/>
  <c r="D49" i="1"/>
  <c r="U15" i="1"/>
  <c r="U49" i="1" s="1"/>
  <c r="BH36" i="5"/>
  <c r="AI36" i="5"/>
  <c r="BO23" i="1"/>
  <c r="BL23" i="1"/>
  <c r="AM23" i="1" s="1"/>
  <c r="BO20" i="1"/>
  <c r="BL20" i="1"/>
  <c r="AM20" i="1" s="1"/>
  <c r="BM20" i="1"/>
  <c r="AN20" i="1" s="1"/>
  <c r="BL20" i="5"/>
  <c r="AM20" i="5" s="1"/>
  <c r="BO20" i="5"/>
  <c r="BH22" i="5"/>
  <c r="AI22" i="5"/>
  <c r="BM31" i="5"/>
  <c r="AN31" i="5" s="1"/>
  <c r="BL31" i="5"/>
  <c r="AM31" i="5" s="1"/>
  <c r="BH34" i="5"/>
  <c r="AI34" i="5"/>
  <c r="BL43" i="5"/>
  <c r="AM43" i="5" s="1"/>
  <c r="BO43" i="5"/>
  <c r="BM43" i="5"/>
  <c r="AN43" i="5" s="1"/>
  <c r="BO48" i="1"/>
  <c r="BM48" i="1"/>
  <c r="AN48" i="1" s="1"/>
  <c r="BL48" i="1"/>
  <c r="AM48" i="1" s="1"/>
  <c r="BH26" i="1"/>
  <c r="AI26" i="1"/>
  <c r="W23" i="1"/>
  <c r="BO17" i="5"/>
  <c r="BM17" i="5"/>
  <c r="AN17" i="5" s="1"/>
  <c r="BH27" i="5"/>
  <c r="AI27" i="5"/>
  <c r="X24" i="1"/>
  <c r="C24" i="1" s="1"/>
  <c r="W33" i="1"/>
  <c r="S33" i="1" s="1"/>
  <c r="Y23" i="1"/>
  <c r="X31" i="5"/>
  <c r="G31" i="5" s="1"/>
  <c r="Z33" i="5"/>
  <c r="M33" i="5" s="1"/>
  <c r="X25" i="1"/>
  <c r="W29" i="1"/>
  <c r="R13" i="1"/>
  <c r="A51" i="1"/>
  <c r="H49" i="1"/>
  <c r="A50" i="5"/>
  <c r="R50" i="1"/>
  <c r="R10" i="1"/>
  <c r="L15" i="1"/>
  <c r="A50" i="1"/>
  <c r="R14" i="1"/>
  <c r="J15" i="1"/>
  <c r="R50" i="5"/>
  <c r="A10" i="5"/>
  <c r="R10" i="5" s="1"/>
  <c r="R51" i="5"/>
  <c r="T15" i="1"/>
  <c r="F49" i="1"/>
  <c r="R15" i="5"/>
  <c r="R49" i="5"/>
  <c r="S15" i="1"/>
  <c r="S49" i="1" s="1"/>
  <c r="B49" i="1"/>
  <c r="CC41" i="5"/>
  <c r="BZ41" i="5"/>
  <c r="AW41" i="5" s="1"/>
  <c r="C31" i="1"/>
  <c r="K31" i="1"/>
  <c r="O31" i="1"/>
  <c r="T31" i="1"/>
  <c r="BS41" i="1"/>
  <c r="AR41" i="1" s="1"/>
  <c r="BT41" i="1"/>
  <c r="AS41" i="1" s="1"/>
  <c r="T31" i="5"/>
  <c r="O31" i="5"/>
  <c r="C31" i="5"/>
  <c r="K31" i="5"/>
  <c r="I33" i="5"/>
  <c r="CC31" i="1"/>
  <c r="CA31" i="1"/>
  <c r="AX31" i="1" s="1"/>
  <c r="BZ31" i="1"/>
  <c r="AW31" i="1" s="1"/>
  <c r="G31" i="1"/>
  <c r="BV24" i="5"/>
  <c r="BT24" i="5"/>
  <c r="AS24" i="5" s="1"/>
  <c r="C17" i="5"/>
  <c r="K17" i="5"/>
  <c r="O17" i="5"/>
  <c r="M31" i="5"/>
  <c r="O28" i="5"/>
  <c r="K28" i="5"/>
  <c r="C28" i="5"/>
  <c r="T28" i="5"/>
  <c r="V17" i="5"/>
  <c r="V20" i="5"/>
  <c r="I20" i="5"/>
  <c r="M20" i="5"/>
  <c r="Q20" i="5"/>
  <c r="V18" i="5"/>
  <c r="E18" i="5"/>
  <c r="I18" i="5"/>
  <c r="U25" i="5"/>
  <c r="L25" i="5"/>
  <c r="H25" i="5"/>
  <c r="D25" i="5"/>
  <c r="L17" i="5"/>
  <c r="H17" i="5"/>
  <c r="P17" i="5"/>
  <c r="M18" i="5"/>
  <c r="B18" i="5"/>
  <c r="BS24" i="5"/>
  <c r="AR24" i="5" s="1"/>
  <c r="CA41" i="5"/>
  <c r="AX41" i="5" s="1"/>
  <c r="P25" i="5"/>
  <c r="G17" i="5"/>
  <c r="BS23" i="5"/>
  <c r="AR23" i="5" s="1"/>
  <c r="BT23" i="5"/>
  <c r="AS23" i="5" s="1"/>
  <c r="BV23" i="5"/>
  <c r="L49" i="5"/>
  <c r="P15" i="5"/>
  <c r="P49" i="5" s="1"/>
  <c r="BV41" i="1"/>
  <c r="BT39" i="1"/>
  <c r="AS39" i="1" s="1"/>
  <c r="BV39" i="1"/>
  <c r="M19" i="5"/>
  <c r="I19" i="5"/>
  <c r="E19" i="5"/>
  <c r="V19" i="5"/>
  <c r="O21" i="5"/>
  <c r="K21" i="5"/>
  <c r="C21" i="5"/>
  <c r="T21" i="5"/>
  <c r="S18" i="5"/>
  <c r="J18" i="5"/>
  <c r="F18" i="5"/>
  <c r="P16" i="5"/>
  <c r="L16" i="5"/>
  <c r="H16" i="5"/>
  <c r="U16" i="5"/>
  <c r="G30" i="5"/>
  <c r="T30" i="5"/>
  <c r="O30" i="5"/>
  <c r="C30" i="5"/>
  <c r="E22" i="5"/>
  <c r="F25" i="5"/>
  <c r="J25" i="5"/>
  <c r="B25" i="5"/>
  <c r="S25" i="5"/>
  <c r="U23" i="5"/>
  <c r="V17" i="1"/>
  <c r="Q17" i="1"/>
  <c r="BM33" i="5"/>
  <c r="AN33" i="5" s="1"/>
  <c r="BO33" i="5"/>
  <c r="J29" i="1"/>
  <c r="CA45" i="1"/>
  <c r="AX45" i="1" s="1"/>
  <c r="BT45" i="1"/>
  <c r="AS45" i="1" s="1"/>
  <c r="M27" i="1"/>
  <c r="I27" i="1"/>
  <c r="BO21" i="5"/>
  <c r="BM21" i="5"/>
  <c r="AN21" i="5" s="1"/>
  <c r="BO24" i="1"/>
  <c r="BM24" i="1"/>
  <c r="AN24" i="1" s="1"/>
  <c r="T19" i="1"/>
  <c r="K19" i="1"/>
  <c r="BO32" i="5"/>
  <c r="BL32" i="5"/>
  <c r="AM32" i="5" s="1"/>
  <c r="BM32" i="5"/>
  <c r="AN32" i="5" s="1"/>
  <c r="BH35" i="5"/>
  <c r="AI35" i="5"/>
  <c r="B29" i="1"/>
  <c r="U22" i="1"/>
  <c r="P22" i="1"/>
  <c r="D22" i="1"/>
  <c r="N27" i="1"/>
  <c r="F27" i="1"/>
  <c r="S27" i="1"/>
  <c r="J27" i="1"/>
  <c r="S19" i="1"/>
  <c r="N19" i="1"/>
  <c r="B19" i="1"/>
  <c r="D26" i="1"/>
  <c r="P26" i="1"/>
  <c r="BL33" i="5"/>
  <c r="AM33" i="5" s="1"/>
  <c r="BO36" i="1"/>
  <c r="BL36" i="1"/>
  <c r="AM36" i="1" s="1"/>
  <c r="H30" i="1"/>
  <c r="D30" i="1"/>
  <c r="L30" i="1"/>
  <c r="P30" i="1"/>
  <c r="M20" i="1"/>
  <c r="Q20" i="1"/>
  <c r="T28" i="1"/>
  <c r="K28" i="1"/>
  <c r="O28" i="1"/>
  <c r="C28" i="1"/>
  <c r="D21" i="1"/>
  <c r="P21" i="1"/>
  <c r="M33" i="1"/>
  <c r="V33" i="1"/>
  <c r="Q33" i="1"/>
  <c r="BO19" i="1"/>
  <c r="BL19" i="1"/>
  <c r="AM19" i="1" s="1"/>
  <c r="BM19" i="1"/>
  <c r="AN19" i="1" s="1"/>
  <c r="B21" i="1"/>
  <c r="F21" i="1"/>
  <c r="S21" i="1"/>
  <c r="J21" i="1"/>
  <c r="F31" i="1"/>
  <c r="N31" i="1"/>
  <c r="S31" i="1"/>
  <c r="CC40" i="5"/>
  <c r="S29" i="1"/>
  <c r="I17" i="1"/>
  <c r="E17" i="1"/>
  <c r="G19" i="1"/>
  <c r="H22" i="1"/>
  <c r="CH45" i="1"/>
  <c r="BC45" i="1" s="1"/>
  <c r="BZ45" i="1"/>
  <c r="AW45" i="1" s="1"/>
  <c r="P19" i="1"/>
  <c r="U19" i="1"/>
  <c r="S18" i="1"/>
  <c r="N18" i="1"/>
  <c r="J18" i="1"/>
  <c r="B18" i="1"/>
  <c r="BO46" i="1"/>
  <c r="BL46" i="1"/>
  <c r="AM46" i="1" s="1"/>
  <c r="BM46" i="1"/>
  <c r="AN46" i="1" s="1"/>
  <c r="BO40" i="1"/>
  <c r="BL40" i="1"/>
  <c r="AM40" i="1" s="1"/>
  <c r="BM40" i="1"/>
  <c r="AN40" i="1" s="1"/>
  <c r="J16" i="1"/>
  <c r="N16" i="1"/>
  <c r="B28" i="1"/>
  <c r="F28" i="1"/>
  <c r="J28" i="1"/>
  <c r="J33" i="1"/>
  <c r="F33" i="1"/>
  <c r="B33" i="1"/>
  <c r="N33" i="1"/>
  <c r="B20" i="1"/>
  <c r="BM45" i="1"/>
  <c r="AN45" i="1" s="1"/>
  <c r="BM34" i="1"/>
  <c r="AN34" i="1" s="1"/>
  <c r="BL34" i="1"/>
  <c r="AM34" i="1" s="1"/>
  <c r="X27" i="1"/>
  <c r="G26" i="1"/>
  <c r="BL45" i="1"/>
  <c r="AM45" i="1" s="1"/>
  <c r="Z31" i="1"/>
  <c r="BH39" i="5"/>
  <c r="AI39" i="5"/>
  <c r="Y21" i="5"/>
  <c r="D21" i="5" s="1"/>
  <c r="Y25" i="1"/>
  <c r="BH29" i="5"/>
  <c r="AI29" i="5"/>
  <c r="AI42" i="5"/>
  <c r="U21" i="5"/>
  <c r="F15" i="5"/>
  <c r="B49" i="5"/>
  <c r="S15" i="5"/>
  <c r="S49" i="5" s="1"/>
  <c r="R13" i="5" l="1"/>
  <c r="BT20" i="5"/>
  <c r="AS20" i="5" s="1"/>
  <c r="BV20" i="5"/>
  <c r="BS20" i="5"/>
  <c r="AR20" i="5" s="1"/>
  <c r="T27" i="5"/>
  <c r="K27" i="5"/>
  <c r="C27" i="5"/>
  <c r="G27" i="5"/>
  <c r="O27" i="5"/>
  <c r="K26" i="5"/>
  <c r="O26" i="5"/>
  <c r="C26" i="5"/>
  <c r="G26" i="5"/>
  <c r="T26" i="5"/>
  <c r="G33" i="5"/>
  <c r="C33" i="5"/>
  <c r="T33" i="5"/>
  <c r="K33" i="5"/>
  <c r="O33" i="5"/>
  <c r="Q28" i="5"/>
  <c r="E28" i="5"/>
  <c r="I28" i="5"/>
  <c r="V28" i="5"/>
  <c r="M28" i="5"/>
  <c r="P21" i="5"/>
  <c r="L23" i="5"/>
  <c r="V22" i="5"/>
  <c r="E17" i="5"/>
  <c r="Q31" i="5"/>
  <c r="Q33" i="5"/>
  <c r="S23" i="1"/>
  <c r="F23" i="1"/>
  <c r="N23" i="1"/>
  <c r="J23" i="1"/>
  <c r="B23" i="1"/>
  <c r="BV44" i="1"/>
  <c r="BT44" i="1"/>
  <c r="AS44" i="1" s="1"/>
  <c r="BS44" i="1"/>
  <c r="AR44" i="1" s="1"/>
  <c r="J31" i="5"/>
  <c r="B31" i="5"/>
  <c r="S31" i="5"/>
  <c r="F31" i="5"/>
  <c r="N31" i="5"/>
  <c r="CA28" i="5"/>
  <c r="AX28" i="5" s="1"/>
  <c r="BZ28" i="5"/>
  <c r="AW28" i="5" s="1"/>
  <c r="CC28" i="5"/>
  <c r="E23" i="5"/>
  <c r="Q23" i="5"/>
  <c r="M23" i="5"/>
  <c r="V23" i="5"/>
  <c r="I23" i="5"/>
  <c r="G32" i="5"/>
  <c r="C32" i="5"/>
  <c r="O32" i="5"/>
  <c r="K32" i="5"/>
  <c r="T32" i="5"/>
  <c r="B28" i="5"/>
  <c r="S28" i="5"/>
  <c r="J28" i="5"/>
  <c r="F28" i="5"/>
  <c r="N28" i="5"/>
  <c r="N21" i="5"/>
  <c r="J21" i="5"/>
  <c r="S21" i="5"/>
  <c r="B21" i="5"/>
  <c r="F21" i="5"/>
  <c r="C22" i="5"/>
  <c r="K22" i="5"/>
  <c r="O22" i="5"/>
  <c r="T22" i="5"/>
  <c r="G22" i="5"/>
  <c r="U19" i="5"/>
  <c r="H19" i="5"/>
  <c r="L19" i="5"/>
  <c r="P19" i="5"/>
  <c r="D19" i="5"/>
  <c r="P26" i="5"/>
  <c r="U26" i="5"/>
  <c r="D26" i="5"/>
  <c r="L26" i="5"/>
  <c r="H26" i="5"/>
  <c r="B16" i="5"/>
  <c r="F16" i="5"/>
  <c r="S16" i="5"/>
  <c r="N16" i="5"/>
  <c r="J16" i="5"/>
  <c r="S20" i="5"/>
  <c r="B20" i="5"/>
  <c r="J20" i="5"/>
  <c r="N20" i="5"/>
  <c r="F20" i="5"/>
  <c r="C25" i="5"/>
  <c r="T25" i="5"/>
  <c r="K25" i="5"/>
  <c r="O25" i="5"/>
  <c r="G25" i="5"/>
  <c r="Q27" i="5"/>
  <c r="I27" i="5"/>
  <c r="M27" i="5"/>
  <c r="V27" i="5"/>
  <c r="E27" i="5"/>
  <c r="CH47" i="5"/>
  <c r="BC47" i="5" s="1"/>
  <c r="CG47" i="5"/>
  <c r="BB47" i="5" s="1"/>
  <c r="M21" i="5"/>
  <c r="I21" i="5"/>
  <c r="V21" i="5"/>
  <c r="Q21" i="5"/>
  <c r="E21" i="5"/>
  <c r="B32" i="5"/>
  <c r="N32" i="5"/>
  <c r="J32" i="5"/>
  <c r="F32" i="5"/>
  <c r="S32" i="5"/>
  <c r="U20" i="5"/>
  <c r="P20" i="5"/>
  <c r="D20" i="5"/>
  <c r="H20" i="5"/>
  <c r="L20" i="5"/>
  <c r="D33" i="5"/>
  <c r="U33" i="5"/>
  <c r="L33" i="5"/>
  <c r="H33" i="5"/>
  <c r="P33" i="5"/>
  <c r="D23" i="5"/>
  <c r="M22" i="5"/>
  <c r="I17" i="5"/>
  <c r="E31" i="5"/>
  <c r="E33" i="5"/>
  <c r="N29" i="1"/>
  <c r="F29" i="1"/>
  <c r="P23" i="1"/>
  <c r="D23" i="1"/>
  <c r="U23" i="1"/>
  <c r="H23" i="1"/>
  <c r="L23" i="1"/>
  <c r="BM27" i="5"/>
  <c r="AN27" i="5" s="1"/>
  <c r="BL27" i="5"/>
  <c r="AM27" i="5" s="1"/>
  <c r="BO27" i="5"/>
  <c r="BV48" i="1"/>
  <c r="BT48" i="1"/>
  <c r="AS48" i="1" s="1"/>
  <c r="BS48" i="1"/>
  <c r="AR48" i="1" s="1"/>
  <c r="BV23" i="1"/>
  <c r="BS23" i="1"/>
  <c r="AR23" i="1" s="1"/>
  <c r="BT23" i="1"/>
  <c r="AS23" i="1" s="1"/>
  <c r="BV16" i="1"/>
  <c r="BT16" i="1"/>
  <c r="AS16" i="1" s="1"/>
  <c r="BS16" i="1"/>
  <c r="AR16" i="1" s="1"/>
  <c r="BZ19" i="5"/>
  <c r="AW19" i="5" s="1"/>
  <c r="CC19" i="5"/>
  <c r="CA19" i="5"/>
  <c r="AX19" i="5" s="1"/>
  <c r="J17" i="5"/>
  <c r="S17" i="5"/>
  <c r="B17" i="5"/>
  <c r="N17" i="5"/>
  <c r="F17" i="5"/>
  <c r="O20" i="5"/>
  <c r="K20" i="5"/>
  <c r="C20" i="5"/>
  <c r="T20" i="5"/>
  <c r="G20" i="5"/>
  <c r="D32" i="5"/>
  <c r="U32" i="5"/>
  <c r="P32" i="5"/>
  <c r="L32" i="5"/>
  <c r="H32" i="5"/>
  <c r="J26" i="5"/>
  <c r="F26" i="5"/>
  <c r="N26" i="5"/>
  <c r="S26" i="5"/>
  <c r="B26" i="5"/>
  <c r="U31" i="5"/>
  <c r="P31" i="5"/>
  <c r="H31" i="5"/>
  <c r="L31" i="5"/>
  <c r="D31" i="5"/>
  <c r="I26" i="5"/>
  <c r="Q26" i="5"/>
  <c r="V26" i="5"/>
  <c r="M26" i="5"/>
  <c r="E26" i="5"/>
  <c r="G29" i="5"/>
  <c r="C29" i="5"/>
  <c r="O29" i="5"/>
  <c r="T29" i="5"/>
  <c r="K29" i="5"/>
  <c r="H30" i="5"/>
  <c r="L30" i="5"/>
  <c r="D30" i="5"/>
  <c r="P30" i="5"/>
  <c r="U30" i="5"/>
  <c r="V29" i="5"/>
  <c r="M29" i="5"/>
  <c r="E29" i="5"/>
  <c r="I29" i="5"/>
  <c r="Q29" i="5"/>
  <c r="O23" i="5"/>
  <c r="K23" i="5"/>
  <c r="C23" i="5"/>
  <c r="T23" i="5"/>
  <c r="G23" i="5"/>
  <c r="N30" i="5"/>
  <c r="S30" i="5"/>
  <c r="F30" i="5"/>
  <c r="J30" i="5"/>
  <c r="B30" i="5"/>
  <c r="L24" i="5"/>
  <c r="U24" i="5"/>
  <c r="P24" i="5"/>
  <c r="H24" i="5"/>
  <c r="D24" i="5"/>
  <c r="C24" i="5"/>
  <c r="O24" i="5"/>
  <c r="K24" i="5"/>
  <c r="T24" i="5"/>
  <c r="G24" i="5"/>
  <c r="G24" i="1"/>
  <c r="T24" i="1"/>
  <c r="K24" i="1"/>
  <c r="BT17" i="5"/>
  <c r="AS17" i="5" s="1"/>
  <c r="BS17" i="5"/>
  <c r="AR17" i="5" s="1"/>
  <c r="BV17" i="5"/>
  <c r="BS43" i="5"/>
  <c r="AR43" i="5" s="1"/>
  <c r="BT43" i="5"/>
  <c r="AS43" i="5" s="1"/>
  <c r="BV43" i="5"/>
  <c r="BV20" i="1"/>
  <c r="BT20" i="1"/>
  <c r="AS20" i="1" s="1"/>
  <c r="BS20" i="1"/>
  <c r="AR20" i="1" s="1"/>
  <c r="BL36" i="5"/>
  <c r="AM36" i="5" s="1"/>
  <c r="BM36" i="5"/>
  <c r="AN36" i="5" s="1"/>
  <c r="BO36" i="5"/>
  <c r="BV47" i="1"/>
  <c r="BS47" i="1"/>
  <c r="AR47" i="1" s="1"/>
  <c r="BT47" i="1"/>
  <c r="AS47" i="1" s="1"/>
  <c r="BS48" i="5"/>
  <c r="AR48" i="5" s="1"/>
  <c r="BV48" i="5"/>
  <c r="BT48" i="5"/>
  <c r="AS48" i="5" s="1"/>
  <c r="CH42" i="5"/>
  <c r="BC42" i="5" s="1"/>
  <c r="CG42" i="5"/>
  <c r="BB42" i="5" s="1"/>
  <c r="D29" i="5"/>
  <c r="L29" i="5"/>
  <c r="H29" i="5"/>
  <c r="U29" i="5"/>
  <c r="P29" i="5"/>
  <c r="I25" i="5"/>
  <c r="M25" i="5"/>
  <c r="E25" i="5"/>
  <c r="V25" i="5"/>
  <c r="Q25" i="5"/>
  <c r="S24" i="5"/>
  <c r="J24" i="5"/>
  <c r="F24" i="5"/>
  <c r="N24" i="5"/>
  <c r="B24" i="5"/>
  <c r="M30" i="5"/>
  <c r="V30" i="5"/>
  <c r="Q30" i="5"/>
  <c r="I30" i="5"/>
  <c r="E30" i="5"/>
  <c r="D22" i="5"/>
  <c r="U22" i="5"/>
  <c r="L22" i="5"/>
  <c r="H22" i="5"/>
  <c r="P22" i="5"/>
  <c r="S23" i="5"/>
  <c r="F23" i="5"/>
  <c r="B23" i="5"/>
  <c r="J23" i="5"/>
  <c r="N23" i="5"/>
  <c r="O24" i="1"/>
  <c r="H23" i="5"/>
  <c r="I22" i="5"/>
  <c r="Q17" i="5"/>
  <c r="I31" i="5"/>
  <c r="V33" i="5"/>
  <c r="C25" i="1"/>
  <c r="O25" i="1"/>
  <c r="G25" i="1"/>
  <c r="T25" i="1"/>
  <c r="K25" i="1"/>
  <c r="BO26" i="1"/>
  <c r="BL26" i="1"/>
  <c r="AM26" i="1" s="1"/>
  <c r="BM26" i="1"/>
  <c r="AN26" i="1" s="1"/>
  <c r="BM34" i="5"/>
  <c r="AN34" i="5" s="1"/>
  <c r="BO34" i="5"/>
  <c r="BL34" i="5"/>
  <c r="AM34" i="5" s="1"/>
  <c r="BO22" i="5"/>
  <c r="BM22" i="5"/>
  <c r="AN22" i="5" s="1"/>
  <c r="BL22" i="5"/>
  <c r="AM22" i="5" s="1"/>
  <c r="BO17" i="1"/>
  <c r="BL17" i="1"/>
  <c r="AM17" i="1" s="1"/>
  <c r="BM17" i="1"/>
  <c r="AN17" i="1" s="1"/>
  <c r="BM26" i="5"/>
  <c r="AN26" i="5" s="1"/>
  <c r="BO26" i="5"/>
  <c r="BL26" i="5"/>
  <c r="AM26" i="5" s="1"/>
  <c r="BV22" i="1"/>
  <c r="BT22" i="1"/>
  <c r="AS22" i="1" s="1"/>
  <c r="BS22" i="1"/>
  <c r="AR22" i="1" s="1"/>
  <c r="BO28" i="1"/>
  <c r="BL28" i="1"/>
  <c r="AM28" i="1" s="1"/>
  <c r="BM28" i="1"/>
  <c r="AN28" i="1" s="1"/>
  <c r="T19" i="5"/>
  <c r="K19" i="5"/>
  <c r="G19" i="5"/>
  <c r="C19" i="5"/>
  <c r="O19" i="5"/>
  <c r="B19" i="5"/>
  <c r="N19" i="5"/>
  <c r="S19" i="5"/>
  <c r="F19" i="5"/>
  <c r="J19" i="5"/>
  <c r="C16" i="5"/>
  <c r="K16" i="5"/>
  <c r="T16" i="5"/>
  <c r="O16" i="5"/>
  <c r="G16" i="5"/>
  <c r="I24" i="5"/>
  <c r="E24" i="5"/>
  <c r="M24" i="5"/>
  <c r="V24" i="5"/>
  <c r="Q24" i="5"/>
  <c r="Q16" i="5"/>
  <c r="M16" i="5"/>
  <c r="I16" i="5"/>
  <c r="E16" i="5"/>
  <c r="V16" i="5"/>
  <c r="T18" i="5"/>
  <c r="K18" i="5"/>
  <c r="C18" i="5"/>
  <c r="G18" i="5"/>
  <c r="O18" i="5"/>
  <c r="N29" i="5"/>
  <c r="B29" i="5"/>
  <c r="S29" i="5"/>
  <c r="J29" i="5"/>
  <c r="F29" i="5"/>
  <c r="Q32" i="5"/>
  <c r="E32" i="5"/>
  <c r="V32" i="5"/>
  <c r="I32" i="5"/>
  <c r="M32" i="5"/>
  <c r="D28" i="5"/>
  <c r="U28" i="5"/>
  <c r="L28" i="5"/>
  <c r="H28" i="5"/>
  <c r="P28" i="5"/>
  <c r="U18" i="5"/>
  <c r="P18" i="5"/>
  <c r="D18" i="5"/>
  <c r="H18" i="5"/>
  <c r="L18" i="5"/>
  <c r="B22" i="5"/>
  <c r="S22" i="5"/>
  <c r="F22" i="5"/>
  <c r="J22" i="5"/>
  <c r="N22" i="5"/>
  <c r="S33" i="5"/>
  <c r="N33" i="5"/>
  <c r="J33" i="5"/>
  <c r="B33" i="5"/>
  <c r="F33" i="5"/>
  <c r="BT45" i="5"/>
  <c r="AS45" i="5" s="1"/>
  <c r="BV45" i="5"/>
  <c r="BS45" i="5"/>
  <c r="AR45" i="5" s="1"/>
  <c r="L49" i="1"/>
  <c r="P15" i="1"/>
  <c r="P49" i="1" s="1"/>
  <c r="N15" i="1"/>
  <c r="N49" i="1" s="1"/>
  <c r="J49" i="1"/>
  <c r="AI14" i="5"/>
  <c r="BO15" i="5"/>
  <c r="BV15" i="5" s="1"/>
  <c r="CC15" i="5" s="1"/>
  <c r="AI49" i="5"/>
  <c r="BH15" i="5"/>
  <c r="L25" i="1"/>
  <c r="U25" i="1"/>
  <c r="H25" i="1"/>
  <c r="P25" i="1"/>
  <c r="D25" i="1"/>
  <c r="BV36" i="1"/>
  <c r="BS36" i="1"/>
  <c r="AR36" i="1" s="1"/>
  <c r="BT36" i="1"/>
  <c r="AS36" i="1" s="1"/>
  <c r="BM35" i="5"/>
  <c r="AN35" i="5" s="1"/>
  <c r="BL35" i="5"/>
  <c r="AM35" i="5" s="1"/>
  <c r="BO35" i="5"/>
  <c r="BV46" i="1"/>
  <c r="BT46" i="1"/>
  <c r="AS46" i="1" s="1"/>
  <c r="BS46" i="1"/>
  <c r="AR46" i="1" s="1"/>
  <c r="CG40" i="5"/>
  <c r="BB40" i="5" s="1"/>
  <c r="CH40" i="5"/>
  <c r="BC40" i="5" s="1"/>
  <c r="BS21" i="5"/>
  <c r="AR21" i="5" s="1"/>
  <c r="BV21" i="5"/>
  <c r="BT21" i="5"/>
  <c r="AS21" i="5" s="1"/>
  <c r="BS33" i="5"/>
  <c r="AR33" i="5" s="1"/>
  <c r="BT33" i="5"/>
  <c r="AS33" i="5" s="1"/>
  <c r="BV33" i="5"/>
  <c r="CC23" i="5"/>
  <c r="BZ23" i="5"/>
  <c r="AW23" i="5" s="1"/>
  <c r="CA23" i="5"/>
  <c r="AX23" i="5" s="1"/>
  <c r="Q31" i="1"/>
  <c r="E31" i="1"/>
  <c r="M31" i="1"/>
  <c r="I31" i="1"/>
  <c r="V31" i="1"/>
  <c r="CA39" i="1"/>
  <c r="AX39" i="1" s="1"/>
  <c r="CC39" i="1"/>
  <c r="BZ39" i="1"/>
  <c r="AW39" i="1" s="1"/>
  <c r="H21" i="5"/>
  <c r="BV40" i="1"/>
  <c r="BS40" i="1"/>
  <c r="AR40" i="1" s="1"/>
  <c r="BT40" i="1"/>
  <c r="AS40" i="1" s="1"/>
  <c r="BZ41" i="1"/>
  <c r="AW41" i="1" s="1"/>
  <c r="CA41" i="1"/>
  <c r="AX41" i="1" s="1"/>
  <c r="CC41" i="1"/>
  <c r="G27" i="1"/>
  <c r="C27" i="1"/>
  <c r="K27" i="1"/>
  <c r="O27" i="1"/>
  <c r="T27" i="1"/>
  <c r="L21" i="5"/>
  <c r="BL29" i="5"/>
  <c r="AM29" i="5" s="1"/>
  <c r="BO29" i="5"/>
  <c r="BM29" i="5"/>
  <c r="AN29" i="5" s="1"/>
  <c r="BO39" i="5"/>
  <c r="BM39" i="5"/>
  <c r="AN39" i="5" s="1"/>
  <c r="BL39" i="5"/>
  <c r="AM39" i="5" s="1"/>
  <c r="BV19" i="1"/>
  <c r="BS19" i="1"/>
  <c r="AR19" i="1" s="1"/>
  <c r="BT19" i="1"/>
  <c r="AS19" i="1" s="1"/>
  <c r="BV32" i="5"/>
  <c r="BT32" i="5"/>
  <c r="AS32" i="5" s="1"/>
  <c r="BS32" i="5"/>
  <c r="AR32" i="5" s="1"/>
  <c r="BV24" i="1"/>
  <c r="BS24" i="1"/>
  <c r="AR24" i="1" s="1"/>
  <c r="BT24" i="1"/>
  <c r="AS24" i="1" s="1"/>
  <c r="CA24" i="5"/>
  <c r="AX24" i="5" s="1"/>
  <c r="CC24" i="5"/>
  <c r="BZ24" i="5"/>
  <c r="AW24" i="5" s="1"/>
  <c r="CH31" i="1"/>
  <c r="BC31" i="1" s="1"/>
  <c r="CG31" i="1"/>
  <c r="BB31" i="1" s="1"/>
  <c r="CH41" i="5"/>
  <c r="BC41" i="5" s="1"/>
  <c r="CG41" i="5"/>
  <c r="BB41" i="5" s="1"/>
  <c r="F49" i="5"/>
  <c r="X15" i="5"/>
  <c r="W15" i="5"/>
  <c r="W49" i="5" s="1"/>
  <c r="J15" i="5"/>
  <c r="BV17" i="1" l="1"/>
  <c r="BS17" i="1"/>
  <c r="AR17" i="1" s="1"/>
  <c r="BT17" i="1"/>
  <c r="AS17" i="1" s="1"/>
  <c r="BT34" i="5"/>
  <c r="AS34" i="5" s="1"/>
  <c r="BV34" i="5"/>
  <c r="BS34" i="5"/>
  <c r="AR34" i="5" s="1"/>
  <c r="BV26" i="1"/>
  <c r="BT26" i="1"/>
  <c r="AS26" i="1" s="1"/>
  <c r="BS26" i="1"/>
  <c r="AR26" i="1" s="1"/>
  <c r="CC43" i="5"/>
  <c r="BZ43" i="5"/>
  <c r="AW43" i="5" s="1"/>
  <c r="CA43" i="5"/>
  <c r="AX43" i="5" s="1"/>
  <c r="CC44" i="1"/>
  <c r="CA44" i="1"/>
  <c r="AX44" i="1" s="1"/>
  <c r="BZ44" i="1"/>
  <c r="AW44" i="1" s="1"/>
  <c r="CA17" i="5"/>
  <c r="AX17" i="5" s="1"/>
  <c r="CC17" i="5"/>
  <c r="BZ17" i="5"/>
  <c r="AW17" i="5" s="1"/>
  <c r="BZ22" i="1"/>
  <c r="AW22" i="1" s="1"/>
  <c r="CC22" i="1"/>
  <c r="CA22" i="1"/>
  <c r="AX22" i="1" s="1"/>
  <c r="BZ48" i="5"/>
  <c r="AW48" i="5" s="1"/>
  <c r="CC48" i="5"/>
  <c r="CA48" i="5"/>
  <c r="AX48" i="5" s="1"/>
  <c r="CC47" i="1"/>
  <c r="BZ47" i="1"/>
  <c r="AW47" i="1" s="1"/>
  <c r="CA47" i="1"/>
  <c r="AX47" i="1" s="1"/>
  <c r="CC48" i="1"/>
  <c r="CA48" i="1"/>
  <c r="AX48" i="1" s="1"/>
  <c r="BZ48" i="1"/>
  <c r="AW48" i="1" s="1"/>
  <c r="BZ20" i="5"/>
  <c r="AW20" i="5" s="1"/>
  <c r="CC20" i="5"/>
  <c r="CA20" i="5"/>
  <c r="AX20" i="5" s="1"/>
  <c r="BV26" i="5"/>
  <c r="BT26" i="5"/>
  <c r="AS26" i="5" s="1"/>
  <c r="BS26" i="5"/>
  <c r="AR26" i="5" s="1"/>
  <c r="CC20" i="1"/>
  <c r="BZ20" i="1"/>
  <c r="AW20" i="1" s="1"/>
  <c r="CA20" i="1"/>
  <c r="AX20" i="1" s="1"/>
  <c r="CH19" i="5"/>
  <c r="BC19" i="5" s="1"/>
  <c r="CG19" i="5"/>
  <c r="BB19" i="5" s="1"/>
  <c r="CC16" i="1"/>
  <c r="BZ16" i="1"/>
  <c r="AW16" i="1" s="1"/>
  <c r="CA16" i="1"/>
  <c r="AX16" i="1" s="1"/>
  <c r="BZ45" i="5"/>
  <c r="AW45" i="5" s="1"/>
  <c r="CC45" i="5"/>
  <c r="CA45" i="5"/>
  <c r="AX45" i="5" s="1"/>
  <c r="BV28" i="1"/>
  <c r="BS28" i="1"/>
  <c r="AR28" i="1" s="1"/>
  <c r="BT28" i="1"/>
  <c r="AS28" i="1" s="1"/>
  <c r="BS22" i="5"/>
  <c r="AR22" i="5" s="1"/>
  <c r="BV22" i="5"/>
  <c r="BT22" i="5"/>
  <c r="AS22" i="5" s="1"/>
  <c r="BV36" i="5"/>
  <c r="BT36" i="5"/>
  <c r="AS36" i="5" s="1"/>
  <c r="BS36" i="5"/>
  <c r="AR36" i="5" s="1"/>
  <c r="CC23" i="1"/>
  <c r="BZ23" i="1"/>
  <c r="AW23" i="1" s="1"/>
  <c r="CA23" i="1"/>
  <c r="AX23" i="1" s="1"/>
  <c r="BV27" i="5"/>
  <c r="BT27" i="5"/>
  <c r="AS27" i="5" s="1"/>
  <c r="BS27" i="5"/>
  <c r="AR27" i="5" s="1"/>
  <c r="CG28" i="5"/>
  <c r="BB28" i="5" s="1"/>
  <c r="CH28" i="5"/>
  <c r="BC28" i="5" s="1"/>
  <c r="BV29" i="5"/>
  <c r="BT29" i="5"/>
  <c r="AS29" i="5" s="1"/>
  <c r="BS29" i="5"/>
  <c r="AR29" i="5" s="1"/>
  <c r="CC46" i="1"/>
  <c r="CA46" i="1"/>
  <c r="AX46" i="1" s="1"/>
  <c r="BZ46" i="1"/>
  <c r="AW46" i="1" s="1"/>
  <c r="CC19" i="1"/>
  <c r="BZ19" i="1"/>
  <c r="AW19" i="1" s="1"/>
  <c r="CA19" i="1"/>
  <c r="AX19" i="1" s="1"/>
  <c r="CC40" i="1"/>
  <c r="BZ40" i="1"/>
  <c r="AW40" i="1" s="1"/>
  <c r="CA40" i="1"/>
  <c r="AX40" i="1" s="1"/>
  <c r="BS35" i="5"/>
  <c r="AR35" i="5" s="1"/>
  <c r="BV35" i="5"/>
  <c r="BT35" i="5"/>
  <c r="AS35" i="5" s="1"/>
  <c r="CH41" i="1"/>
  <c r="BC41" i="1" s="1"/>
  <c r="CG41" i="1"/>
  <c r="BB41" i="1" s="1"/>
  <c r="CC33" i="5"/>
  <c r="BZ33" i="5"/>
  <c r="AW33" i="5" s="1"/>
  <c r="CA33" i="5"/>
  <c r="AX33" i="5" s="1"/>
  <c r="CA32" i="5"/>
  <c r="AX32" i="5" s="1"/>
  <c r="BZ32" i="5"/>
  <c r="AW32" i="5" s="1"/>
  <c r="CC32" i="5"/>
  <c r="BS39" i="5"/>
  <c r="AR39" i="5" s="1"/>
  <c r="BT39" i="5"/>
  <c r="AS39" i="5" s="1"/>
  <c r="BV39" i="5"/>
  <c r="CH39" i="1"/>
  <c r="BC39" i="1" s="1"/>
  <c r="CG39" i="1"/>
  <c r="BB39" i="1" s="1"/>
  <c r="CC21" i="5"/>
  <c r="CA21" i="5"/>
  <c r="AX21" i="5" s="1"/>
  <c r="BZ21" i="5"/>
  <c r="AW21" i="5" s="1"/>
  <c r="CC36" i="1"/>
  <c r="CA36" i="1"/>
  <c r="AX36" i="1" s="1"/>
  <c r="BZ36" i="1"/>
  <c r="AW36" i="1" s="1"/>
  <c r="CH24" i="5"/>
  <c r="BC24" i="5" s="1"/>
  <c r="CG24" i="5"/>
  <c r="BB24" i="5" s="1"/>
  <c r="CC24" i="1"/>
  <c r="BZ24" i="1"/>
  <c r="AW24" i="1" s="1"/>
  <c r="CA24" i="1"/>
  <c r="AX24" i="1" s="1"/>
  <c r="CG23" i="5"/>
  <c r="BB23" i="5" s="1"/>
  <c r="CH23" i="5"/>
  <c r="BC23" i="5" s="1"/>
  <c r="N15" i="5"/>
  <c r="N49" i="5" s="1"/>
  <c r="J49" i="5"/>
  <c r="BZ27" i="5" l="1"/>
  <c r="AW27" i="5" s="1"/>
  <c r="CA27" i="5"/>
  <c r="AX27" i="5" s="1"/>
  <c r="CC27" i="5"/>
  <c r="CH20" i="5"/>
  <c r="BC20" i="5" s="1"/>
  <c r="CG20" i="5"/>
  <c r="BB20" i="5" s="1"/>
  <c r="CG48" i="1"/>
  <c r="BB48" i="1" s="1"/>
  <c r="CH48" i="1"/>
  <c r="BC48" i="1" s="1"/>
  <c r="CH22" i="1"/>
  <c r="BC22" i="1" s="1"/>
  <c r="CG22" i="1"/>
  <c r="BB22" i="1" s="1"/>
  <c r="CH48" i="5"/>
  <c r="BC48" i="5" s="1"/>
  <c r="CG48" i="5"/>
  <c r="BB48" i="5" s="1"/>
  <c r="CC26" i="1"/>
  <c r="CA26" i="1"/>
  <c r="AX26" i="1" s="1"/>
  <c r="BZ26" i="1"/>
  <c r="AW26" i="1" s="1"/>
  <c r="BZ36" i="5"/>
  <c r="AW36" i="5" s="1"/>
  <c r="CA36" i="5"/>
  <c r="AX36" i="5" s="1"/>
  <c r="CC36" i="5"/>
  <c r="CH45" i="5"/>
  <c r="BC45" i="5" s="1"/>
  <c r="CG45" i="5"/>
  <c r="BB45" i="5" s="1"/>
  <c r="CH16" i="1"/>
  <c r="CG16" i="1"/>
  <c r="BB16" i="1" s="1"/>
  <c r="BZ26" i="5"/>
  <c r="AW26" i="5" s="1"/>
  <c r="CC26" i="5"/>
  <c r="CA26" i="5"/>
  <c r="AX26" i="5" s="1"/>
  <c r="CH43" i="5"/>
  <c r="BC43" i="5" s="1"/>
  <c r="CG43" i="5"/>
  <c r="BB43" i="5" s="1"/>
  <c r="CC22" i="5"/>
  <c r="BZ22" i="5"/>
  <c r="AW22" i="5" s="1"/>
  <c r="CA22" i="5"/>
  <c r="AX22" i="5" s="1"/>
  <c r="CC28" i="1"/>
  <c r="CA28" i="1"/>
  <c r="AX28" i="1" s="1"/>
  <c r="BZ28" i="1"/>
  <c r="AW28" i="1" s="1"/>
  <c r="CH23" i="1"/>
  <c r="BC23" i="1" s="1"/>
  <c r="CG23" i="1"/>
  <c r="BB23" i="1" s="1"/>
  <c r="CG20" i="1"/>
  <c r="BB20" i="1" s="1"/>
  <c r="CH20" i="1"/>
  <c r="BC20" i="1" s="1"/>
  <c r="CG47" i="1"/>
  <c r="BB47" i="1" s="1"/>
  <c r="CH47" i="1"/>
  <c r="BC47" i="1" s="1"/>
  <c r="CG17" i="5"/>
  <c r="BB17" i="5" s="1"/>
  <c r="CH17" i="5"/>
  <c r="BC17" i="5" s="1"/>
  <c r="CG44" i="1"/>
  <c r="BB44" i="1" s="1"/>
  <c r="CH44" i="1"/>
  <c r="BC44" i="1" s="1"/>
  <c r="CA34" i="5"/>
  <c r="AX34" i="5" s="1"/>
  <c r="CC34" i="5"/>
  <c r="BZ34" i="5"/>
  <c r="AW34" i="5" s="1"/>
  <c r="CC17" i="1"/>
  <c r="CA17" i="1"/>
  <c r="AX17" i="1" s="1"/>
  <c r="BZ17" i="1"/>
  <c r="AW17" i="1" s="1"/>
  <c r="CG32" i="5"/>
  <c r="BB32" i="5" s="1"/>
  <c r="CH32" i="5"/>
  <c r="BC32" i="5" s="1"/>
  <c r="CG19" i="1"/>
  <c r="BB19" i="1" s="1"/>
  <c r="CH19" i="1"/>
  <c r="BC19" i="1" s="1"/>
  <c r="CH36" i="1"/>
  <c r="BC36" i="1" s="1"/>
  <c r="CG36" i="1"/>
  <c r="BB36" i="1" s="1"/>
  <c r="CG46" i="1"/>
  <c r="BB46" i="1" s="1"/>
  <c r="CH46" i="1"/>
  <c r="BC46" i="1" s="1"/>
  <c r="CA39" i="5"/>
  <c r="AX39" i="5" s="1"/>
  <c r="CC39" i="5"/>
  <c r="BZ39" i="5"/>
  <c r="AW39" i="5" s="1"/>
  <c r="CH33" i="5"/>
  <c r="BC33" i="5" s="1"/>
  <c r="CG33" i="5"/>
  <c r="BB33" i="5" s="1"/>
  <c r="CA35" i="5"/>
  <c r="AX35" i="5" s="1"/>
  <c r="CC35" i="5"/>
  <c r="BZ35" i="5"/>
  <c r="AW35" i="5" s="1"/>
  <c r="CG40" i="1"/>
  <c r="BB40" i="1" s="1"/>
  <c r="CH40" i="1"/>
  <c r="BC40" i="1" s="1"/>
  <c r="CG24" i="1"/>
  <c r="BB24" i="1" s="1"/>
  <c r="CH24" i="1"/>
  <c r="BC24" i="1" s="1"/>
  <c r="CH21" i="5"/>
  <c r="BC21" i="5" s="1"/>
  <c r="CG21" i="5"/>
  <c r="BB21" i="5" s="1"/>
  <c r="CA29" i="5"/>
  <c r="AX29" i="5" s="1"/>
  <c r="BZ29" i="5"/>
  <c r="AW29" i="5" s="1"/>
  <c r="CC29" i="5"/>
  <c r="CG26" i="1" l="1"/>
  <c r="BB26" i="1" s="1"/>
  <c r="CH26" i="1"/>
  <c r="BC26" i="1" s="1"/>
  <c r="CH22" i="5"/>
  <c r="BC22" i="5" s="1"/>
  <c r="CG22" i="5"/>
  <c r="BB22" i="5" s="1"/>
  <c r="CG26" i="5"/>
  <c r="BB26" i="5" s="1"/>
  <c r="CH26" i="5"/>
  <c r="BC26" i="5" s="1"/>
  <c r="CH27" i="5"/>
  <c r="BC27" i="5" s="1"/>
  <c r="CG27" i="5"/>
  <c r="BB27" i="5" s="1"/>
  <c r="CG34" i="5"/>
  <c r="BB34" i="5" s="1"/>
  <c r="CH34" i="5"/>
  <c r="BC34" i="5" s="1"/>
  <c r="CH17" i="1"/>
  <c r="BC17" i="1" s="1"/>
  <c r="CG17" i="1"/>
  <c r="BB17" i="1" s="1"/>
  <c r="CG28" i="1"/>
  <c r="BB28" i="1" s="1"/>
  <c r="CH28" i="1"/>
  <c r="BC28" i="1" s="1"/>
  <c r="CG36" i="5"/>
  <c r="BB36" i="5" s="1"/>
  <c r="CH36" i="5"/>
  <c r="BC36" i="5" s="1"/>
  <c r="CH29" i="5"/>
  <c r="BC29" i="5" s="1"/>
  <c r="CG29" i="5"/>
  <c r="BB29" i="5" s="1"/>
  <c r="CH35" i="5"/>
  <c r="BC35" i="5" s="1"/>
  <c r="CG35" i="5"/>
  <c r="BB35" i="5" s="1"/>
  <c r="CH39" i="5"/>
  <c r="BC39" i="5" s="1"/>
  <c r="CG39" i="5"/>
  <c r="BB39" i="5" s="1"/>
</calcChain>
</file>

<file path=xl/sharedStrings.xml><?xml version="1.0" encoding="utf-8"?>
<sst xmlns="http://schemas.openxmlformats.org/spreadsheetml/2006/main" count="347" uniqueCount="90">
  <si>
    <t>Højde [mm]</t>
  </si>
  <si>
    <t>Længde [mm]</t>
  </si>
  <si>
    <t>n</t>
  </si>
  <si>
    <t>KG/m</t>
  </si>
  <si>
    <t>L/m</t>
  </si>
  <si>
    <t>Saltgade 11</t>
  </si>
  <si>
    <t>DK-6760 Ribe</t>
  </si>
  <si>
    <t>www.rio.dk</t>
  </si>
  <si>
    <t>www.hudevad.dk</t>
  </si>
  <si>
    <t>Dansk</t>
  </si>
  <si>
    <t>Language:</t>
  </si>
  <si>
    <t>∆T</t>
  </si>
  <si>
    <t>/</t>
  </si>
  <si>
    <t>-</t>
  </si>
  <si>
    <r>
      <t>T</t>
    </r>
    <r>
      <rPr>
        <b/>
        <vertAlign val="subscript"/>
        <sz val="14"/>
        <color indexed="8"/>
        <rFont val="Calibri"/>
        <family val="2"/>
      </rPr>
      <t>f</t>
    </r>
  </si>
  <si>
    <r>
      <t>T</t>
    </r>
    <r>
      <rPr>
        <b/>
        <vertAlign val="subscript"/>
        <sz val="14"/>
        <color indexed="8"/>
        <rFont val="Calibri"/>
        <family val="2"/>
      </rPr>
      <t>r</t>
    </r>
  </si>
  <si>
    <r>
      <t>T</t>
    </r>
    <r>
      <rPr>
        <b/>
        <vertAlign val="subscript"/>
        <sz val="14"/>
        <color indexed="8"/>
        <rFont val="Calibri"/>
        <family val="2"/>
      </rPr>
      <t>i</t>
    </r>
  </si>
  <si>
    <r>
      <t>dT</t>
    </r>
    <r>
      <rPr>
        <b/>
        <vertAlign val="subscript"/>
        <sz val="14"/>
        <color indexed="8"/>
        <rFont val="Calibri"/>
        <family val="2"/>
      </rPr>
      <t>ln</t>
    </r>
  </si>
  <si>
    <t>www.riopanel.com</t>
  </si>
  <si>
    <t>www.hudevad.com</t>
  </si>
  <si>
    <t>Plomb'Art</t>
  </si>
  <si>
    <t>Kim Staeger-Holst</t>
  </si>
  <si>
    <t>François</t>
  </si>
  <si>
    <t>Tel.: +45 7542 0255</t>
  </si>
  <si>
    <t>Tel.: +33 180 815310</t>
  </si>
  <si>
    <t>Indtast temperatursæt</t>
  </si>
  <si>
    <t>Fremløbstemperatur</t>
  </si>
  <si>
    <t>Returtemperatur</t>
  </si>
  <si>
    <t>Rumtemperatur</t>
  </si>
  <si>
    <t>Reduceringsfaktor * [%]</t>
  </si>
  <si>
    <t>Temperatursæt</t>
  </si>
  <si>
    <t>*Reduceringsfaktor anvendes ved reduktion af varmeydelsen, f.eks. hvor radiatorer skal monteres i grav eller under loft</t>
  </si>
  <si>
    <t>Stamdata</t>
  </si>
  <si>
    <t>Enkelt</t>
  </si>
  <si>
    <t>Dobbelt</t>
  </si>
  <si>
    <t>Type</t>
  </si>
  <si>
    <t>P5V</t>
  </si>
  <si>
    <t>P5KV</t>
  </si>
  <si>
    <t>P5V-D</t>
  </si>
  <si>
    <t>P5KV-D</t>
  </si>
  <si>
    <t>Tillæg</t>
  </si>
  <si>
    <r>
      <t xml:space="preserve">W/m </t>
    </r>
    <r>
      <rPr>
        <b/>
        <sz val="8"/>
        <color indexed="9"/>
        <rFont val="Calibri"/>
        <family val="2"/>
      </rPr>
      <t>(75/65-20)</t>
    </r>
  </si>
  <si>
    <t>Produkt type</t>
  </si>
  <si>
    <t>language</t>
  </si>
  <si>
    <t>P5 / P5K + P5-D / P5K-D</t>
  </si>
  <si>
    <t>Dybde [mm]</t>
  </si>
  <si>
    <t>Deutsch</t>
  </si>
  <si>
    <t>www.riopanel.de</t>
  </si>
  <si>
    <t>www.hudevad.de</t>
  </si>
  <si>
    <t>Temperatursatz eingeben</t>
  </si>
  <si>
    <t>Vorlauftemperatur</t>
  </si>
  <si>
    <t>Rücklauftemperatur</t>
  </si>
  <si>
    <t>Raumtemperatur</t>
  </si>
  <si>
    <t>Reduktionsfaktor * [%]</t>
  </si>
  <si>
    <t>Bauhöhe [mm]</t>
  </si>
  <si>
    <t>Bautiefen [mm]</t>
  </si>
  <si>
    <t>Baulänge [mm]</t>
  </si>
  <si>
    <t>Temperatursatz</t>
  </si>
  <si>
    <t>*Der Reduktionsfaktor wird für die Reduzierung der Wärmeleistung verwendet, z.B. wenn Heizkörper in Gräben oder unter Decken zu montieren sind</t>
  </si>
  <si>
    <t>Einlagig</t>
  </si>
  <si>
    <t>Doppellagig</t>
  </si>
  <si>
    <t>English</t>
  </si>
  <si>
    <t>Unit 5 Cyan Park - Phoenix Way </t>
  </si>
  <si>
    <t>Coventry, CV2 4QP</t>
  </si>
  <si>
    <t xml:space="preserve"> Tel.: +44 (0) 2476 88 1200</t>
  </si>
  <si>
    <t>Enter temperature set</t>
  </si>
  <si>
    <t>Flow temperature</t>
  </si>
  <si>
    <t>Return temperature</t>
  </si>
  <si>
    <t>Room temperature</t>
  </si>
  <si>
    <t>Reduction factor * [%]</t>
  </si>
  <si>
    <t>Height [mm]</t>
  </si>
  <si>
    <t>Depth [mm]</t>
  </si>
  <si>
    <t>Length [mm]</t>
  </si>
  <si>
    <t>Temperature set</t>
  </si>
  <si>
    <t>*The reduction factor is used for heat output reduction, e.g. when radiators are to be installed in trenches or under ceilings</t>
  </si>
  <si>
    <t>Single</t>
  </si>
  <si>
    <t>Double</t>
  </si>
  <si>
    <t>Norsk</t>
  </si>
  <si>
    <t>Svenska</t>
  </si>
  <si>
    <t>HEIZKÖRPER DATEN</t>
  </si>
  <si>
    <t>RADIATOR DATA</t>
  </si>
  <si>
    <r>
      <t>W/m
(</t>
    </r>
    <r>
      <rPr>
        <b/>
        <sz val="8"/>
        <color indexed="9"/>
        <rFont val="Calibri"/>
        <family val="2"/>
      </rPr>
      <t>75/65-20)</t>
    </r>
  </si>
  <si>
    <r>
      <rPr>
        <b/>
        <sz val="11"/>
        <color indexed="9"/>
        <rFont val="Calibri"/>
        <family val="2"/>
      </rPr>
      <t>W/m</t>
    </r>
    <r>
      <rPr>
        <b/>
        <sz val="8"/>
        <color indexed="9"/>
        <rFont val="Calibri"/>
        <family val="2"/>
      </rPr>
      <t xml:space="preserve"> 
</t>
    </r>
    <r>
      <rPr>
        <b/>
        <sz val="8"/>
        <color indexed="9"/>
        <rFont val="Calibri"/>
        <family val="2"/>
      </rPr>
      <t>(75/65-20)</t>
    </r>
  </si>
  <si>
    <t>Revised:</t>
  </si>
  <si>
    <t>Typ</t>
  </si>
  <si>
    <t>P5V/P5KV/P5V-D/P5KV-D</t>
  </si>
  <si>
    <t>Hudevad A/S</t>
  </si>
  <si>
    <t>Record Hall Business Ctr, Rm 215 - 16-16A Baldwin Gardens</t>
  </si>
  <si>
    <t>Hatton Garden, London EC1N 7RJ</t>
  </si>
  <si>
    <t xml:space="preserve">Hudevad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</si>
</sst>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\ \W"/>
    <numFmt numFmtId="166" formatCode="0\˚\C"/>
    <numFmt numFmtId="167" formatCode="0\ &quot;l/h&quot;"/>
    <numFmt numFmtId="168" formatCode="dd/mm/yyyy;@"/>
  </numFmts>
  <fonts count="33" x14ac:knownFonts="1">
    <font>
      <sz val="11"/>
      <color theme="1"/>
      <name val="Calibri"/>
      <family val="2"/>
      <scheme val="minor"/>
    </font>
    <font>
      <b/>
      <sz val="8"/>
      <color indexed="9"/>
      <name val="Calibri"/>
      <family val="2"/>
    </font>
    <font>
      <sz val="9"/>
      <name val="Verdana"/>
      <family val="2"/>
    </font>
    <font>
      <b/>
      <vertAlign val="subscript"/>
      <sz val="14"/>
      <color indexed="8"/>
      <name val="Calibri"/>
      <family val="2"/>
    </font>
    <font>
      <sz val="10"/>
      <name val="Helv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u/>
      <sz val="9"/>
      <color theme="10"/>
      <name val="Verdana"/>
      <family val="2"/>
    </font>
    <font>
      <sz val="3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6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3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3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3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5A7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theme="0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 style="thick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ck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ck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thick">
        <color theme="0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thick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ck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thick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/>
      <bottom style="medium">
        <color indexed="64"/>
      </bottom>
      <diagonal/>
    </border>
    <border>
      <left style="thick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ck">
        <color theme="0"/>
      </right>
      <top style="medium">
        <color theme="0"/>
      </top>
      <bottom/>
      <diagonal/>
    </border>
    <border>
      <left style="thick">
        <color theme="0"/>
      </left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/>
      <top style="medium">
        <color indexed="64"/>
      </top>
      <bottom style="medium">
        <color theme="0"/>
      </bottom>
      <diagonal/>
    </border>
    <border>
      <left/>
      <right style="thick">
        <color theme="0"/>
      </right>
      <top style="medium">
        <color indexed="64"/>
      </top>
      <bottom style="medium">
        <color theme="0"/>
      </bottom>
      <diagonal/>
    </border>
    <border>
      <left/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thick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ck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/>
      <right style="thick">
        <color theme="0"/>
      </right>
      <top/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/>
      <diagonal/>
    </border>
  </borders>
  <cellStyleXfs count="7">
    <xf numFmtId="0" fontId="0" fillId="0" borderId="0"/>
    <xf numFmtId="0" fontId="5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8" fillId="0" borderId="0" applyFont="0" applyFill="0" applyBorder="0" applyAlignment="0" applyProtection="0"/>
  </cellStyleXfs>
  <cellXfs count="325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3" fillId="2" borderId="0" xfId="0" applyFont="1" applyFill="1" applyAlignment="1" applyProtection="1">
      <alignment horizontal="center" vertical="center"/>
      <protection hidden="1"/>
    </xf>
    <xf numFmtId="49" fontId="13" fillId="2" borderId="0" xfId="0" applyNumberFormat="1" applyFont="1" applyFill="1" applyAlignment="1" applyProtection="1">
      <alignment horizontal="center" vertical="center"/>
      <protection hidden="1"/>
    </xf>
    <xf numFmtId="0" fontId="14" fillId="2" borderId="0" xfId="4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left" vertical="center"/>
      <protection hidden="1"/>
    </xf>
    <xf numFmtId="0" fontId="14" fillId="2" borderId="0" xfId="4" applyFont="1" applyFill="1" applyAlignment="1" applyProtection="1">
      <alignment horizontal="left" vertical="center"/>
      <protection hidden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5" xfId="0" applyFont="1" applyFill="1" applyBorder="1" applyAlignment="1">
      <alignment horizontal="center" vertical="center"/>
    </xf>
    <xf numFmtId="0" fontId="11" fillId="3" borderId="9" xfId="0" applyFont="1" applyFill="1" applyBorder="1" applyAlignment="1" applyProtection="1">
      <alignment horizontal="left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5" xfId="0" applyFont="1" applyBorder="1" applyAlignment="1">
      <alignment vertical="center"/>
    </xf>
    <xf numFmtId="0" fontId="16" fillId="3" borderId="46" xfId="0" applyFont="1" applyFill="1" applyBorder="1" applyAlignment="1" applyProtection="1">
      <alignment vertical="center"/>
      <protection hidden="1"/>
    </xf>
    <xf numFmtId="9" fontId="11" fillId="4" borderId="10" xfId="6" applyFont="1" applyFill="1" applyBorder="1" applyAlignment="1" applyProtection="1">
      <alignment horizontal="center" vertical="center"/>
      <protection locked="0"/>
    </xf>
    <xf numFmtId="0" fontId="11" fillId="3" borderId="47" xfId="0" applyFont="1" applyFill="1" applyBorder="1" applyAlignment="1" applyProtection="1">
      <alignment horizontal="center" vertical="center"/>
      <protection hidden="1"/>
    </xf>
    <xf numFmtId="0" fontId="0" fillId="5" borderId="0" xfId="0" applyFill="1" applyAlignment="1">
      <alignment horizontal="center" vertical="center"/>
    </xf>
    <xf numFmtId="0" fontId="11" fillId="3" borderId="48" xfId="0" applyFont="1" applyFill="1" applyBorder="1" applyAlignment="1" applyProtection="1">
      <alignment horizontal="center" vertical="center"/>
      <protection hidden="1"/>
    </xf>
    <xf numFmtId="0" fontId="11" fillId="3" borderId="49" xfId="0" applyFont="1" applyFill="1" applyBorder="1" applyAlignment="1" applyProtection="1">
      <alignment horizontal="center" vertical="center"/>
      <protection hidden="1"/>
    </xf>
    <xf numFmtId="0" fontId="11" fillId="3" borderId="50" xfId="0" applyFont="1" applyFill="1" applyBorder="1" applyAlignment="1" applyProtection="1">
      <alignment horizontal="center" vertical="center"/>
      <protection hidden="1"/>
    </xf>
    <xf numFmtId="0" fontId="11" fillId="3" borderId="51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Alignment="1" applyProtection="1">
      <alignment horizontal="center" vertical="center"/>
      <protection hidden="1"/>
    </xf>
    <xf numFmtId="0" fontId="18" fillId="2" borderId="11" xfId="0" applyFont="1" applyFill="1" applyBorder="1" applyAlignment="1" applyProtection="1">
      <alignment horizontal="center" vertical="center"/>
      <protection hidden="1"/>
    </xf>
    <xf numFmtId="0" fontId="19" fillId="2" borderId="12" xfId="0" applyFont="1" applyFill="1" applyBorder="1" applyAlignment="1" applyProtection="1">
      <alignment horizontal="center" vertical="center"/>
      <protection hidden="1"/>
    </xf>
    <xf numFmtId="0" fontId="20" fillId="3" borderId="9" xfId="0" applyFont="1" applyFill="1" applyBorder="1" applyAlignment="1" applyProtection="1">
      <alignment horizontal="center" vertical="center"/>
      <protection hidden="1"/>
    </xf>
    <xf numFmtId="165" fontId="0" fillId="0" borderId="0" xfId="0" applyNumberFormat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 applyProtection="1">
      <alignment vertical="center"/>
      <protection hidden="1"/>
    </xf>
    <xf numFmtId="0" fontId="11" fillId="3" borderId="1" xfId="0" applyFont="1" applyFill="1" applyBorder="1" applyAlignment="1" applyProtection="1">
      <alignment horizontal="center" vertical="center"/>
      <protection hidden="1"/>
    </xf>
    <xf numFmtId="0" fontId="11" fillId="3" borderId="52" xfId="0" applyFont="1" applyFill="1" applyBorder="1" applyAlignment="1" applyProtection="1">
      <alignment horizontal="center" vertical="center"/>
      <protection hidden="1"/>
    </xf>
    <xf numFmtId="0" fontId="11" fillId="3" borderId="53" xfId="0" applyFont="1" applyFill="1" applyBorder="1" applyAlignment="1" applyProtection="1">
      <alignment horizontal="center" vertical="center"/>
      <protection hidden="1"/>
    </xf>
    <xf numFmtId="0" fontId="11" fillId="3" borderId="5" xfId="0" applyFont="1" applyFill="1" applyBorder="1" applyAlignment="1" applyProtection="1">
      <alignment horizontal="center" vertical="center"/>
      <protection hidden="1"/>
    </xf>
    <xf numFmtId="0" fontId="0" fillId="6" borderId="1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1" fillId="6" borderId="17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horizontal="center" vertical="center"/>
    </xf>
    <xf numFmtId="0" fontId="21" fillId="6" borderId="18" xfId="0" applyFont="1" applyFill="1" applyBorder="1" applyAlignment="1">
      <alignment horizontal="center" vertical="center"/>
    </xf>
    <xf numFmtId="0" fontId="21" fillId="6" borderId="19" xfId="0" applyFont="1" applyFill="1" applyBorder="1" applyAlignment="1">
      <alignment horizontal="center" vertical="center"/>
    </xf>
    <xf numFmtId="0" fontId="21" fillId="5" borderId="19" xfId="0" applyFont="1" applyFill="1" applyBorder="1" applyAlignment="1">
      <alignment horizontal="center" vertical="center"/>
    </xf>
    <xf numFmtId="0" fontId="21" fillId="6" borderId="17" xfId="0" applyFont="1" applyFill="1" applyBorder="1" applyAlignment="1" applyProtection="1">
      <alignment horizontal="center" vertical="center"/>
      <protection hidden="1"/>
    </xf>
    <xf numFmtId="0" fontId="21" fillId="6" borderId="13" xfId="0" applyFont="1" applyFill="1" applyBorder="1" applyAlignment="1" applyProtection="1">
      <alignment horizontal="center" vertical="center"/>
      <protection hidden="1"/>
    </xf>
    <xf numFmtId="0" fontId="22" fillId="2" borderId="0" xfId="0" applyFont="1" applyFill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" fontId="23" fillId="2" borderId="1" xfId="0" applyNumberFormat="1" applyFont="1" applyFill="1" applyBorder="1" applyAlignment="1" applyProtection="1">
      <alignment horizontal="center" vertical="center"/>
      <protection hidden="1"/>
    </xf>
    <xf numFmtId="1" fontId="23" fillId="2" borderId="20" xfId="0" applyNumberFormat="1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  <protection hidden="1"/>
    </xf>
    <xf numFmtId="1" fontId="12" fillId="2" borderId="21" xfId="0" applyNumberFormat="1" applyFont="1" applyFill="1" applyBorder="1" applyAlignment="1">
      <alignment horizontal="center" vertical="center"/>
    </xf>
    <xf numFmtId="1" fontId="11" fillId="4" borderId="21" xfId="0" applyNumberFormat="1" applyFont="1" applyFill="1" applyBorder="1" applyAlignment="1">
      <alignment horizontal="center" vertical="center"/>
    </xf>
    <xf numFmtId="1" fontId="12" fillId="2" borderId="22" xfId="0" applyNumberFormat="1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0" borderId="13" xfId="4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16" xfId="4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24" fillId="0" borderId="13" xfId="0" applyFont="1" applyBorder="1"/>
    <xf numFmtId="0" fontId="0" fillId="0" borderId="13" xfId="0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9" fillId="4" borderId="17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0" fillId="5" borderId="25" xfId="0" applyFill="1" applyBorder="1" applyAlignment="1" applyProtection="1">
      <alignment horizontal="center" vertical="center"/>
      <protection locked="0"/>
    </xf>
    <xf numFmtId="0" fontId="24" fillId="0" borderId="13" xfId="0" applyFont="1" applyBorder="1" applyAlignment="1">
      <alignment vertical="center" wrapText="1"/>
    </xf>
    <xf numFmtId="0" fontId="9" fillId="4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0" fontId="11" fillId="2" borderId="0" xfId="0" applyFont="1" applyFill="1" applyAlignment="1" applyProtection="1">
      <alignment horizontal="center" vertical="center"/>
      <protection hidden="1"/>
    </xf>
    <xf numFmtId="165" fontId="9" fillId="2" borderId="0" xfId="0" applyNumberFormat="1" applyFont="1" applyFill="1" applyAlignment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  <protection hidden="1"/>
    </xf>
    <xf numFmtId="165" fontId="0" fillId="2" borderId="5" xfId="0" applyNumberFormat="1" applyFill="1" applyBorder="1" applyAlignment="1">
      <alignment horizontal="center" vertical="center"/>
    </xf>
    <xf numFmtId="165" fontId="9" fillId="2" borderId="5" xfId="0" applyNumberFormat="1" applyFont="1" applyFill="1" applyBorder="1" applyAlignment="1">
      <alignment horizontal="center" vertical="center"/>
    </xf>
    <xf numFmtId="0" fontId="11" fillId="3" borderId="54" xfId="0" applyFont="1" applyFill="1" applyBorder="1" applyAlignment="1" applyProtection="1">
      <alignment horizontal="center" vertical="center"/>
      <protection hidden="1"/>
    </xf>
    <xf numFmtId="0" fontId="11" fillId="3" borderId="55" xfId="0" applyFont="1" applyFill="1" applyBorder="1" applyAlignment="1" applyProtection="1">
      <alignment horizontal="center" vertical="center"/>
      <protection hidden="1"/>
    </xf>
    <xf numFmtId="0" fontId="12" fillId="2" borderId="2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vertical="center"/>
      <protection hidden="1"/>
    </xf>
    <xf numFmtId="0" fontId="20" fillId="3" borderId="9" xfId="0" applyFont="1" applyFill="1" applyBorder="1" applyAlignment="1">
      <alignment horizontal="center" vertical="center"/>
    </xf>
    <xf numFmtId="0" fontId="11" fillId="3" borderId="56" xfId="0" applyFont="1" applyFill="1" applyBorder="1" applyAlignment="1" applyProtection="1">
      <alignment horizontal="center" vertical="center"/>
      <protection hidden="1"/>
    </xf>
    <xf numFmtId="0" fontId="11" fillId="3" borderId="57" xfId="0" applyFont="1" applyFill="1" applyBorder="1" applyAlignment="1" applyProtection="1">
      <alignment horizontal="center" vertical="center"/>
      <protection hidden="1"/>
    </xf>
    <xf numFmtId="0" fontId="23" fillId="2" borderId="0" xfId="0" applyFont="1" applyFill="1" applyAlignment="1" applyProtection="1">
      <alignment horizontal="center" vertical="center"/>
      <protection hidden="1"/>
    </xf>
    <xf numFmtId="1" fontId="23" fillId="2" borderId="0" xfId="0" applyNumberFormat="1" applyFont="1" applyFill="1" applyAlignment="1" applyProtection="1">
      <alignment horizontal="center" vertical="center"/>
      <protection hidden="1"/>
    </xf>
    <xf numFmtId="0" fontId="25" fillId="2" borderId="0" xfId="0" applyFont="1" applyFill="1" applyAlignment="1" applyProtection="1">
      <alignment horizontal="center" vertical="center"/>
      <protection hidden="1"/>
    </xf>
    <xf numFmtId="165" fontId="9" fillId="2" borderId="1" xfId="0" applyNumberFormat="1" applyFont="1" applyFill="1" applyBorder="1" applyAlignment="1">
      <alignment horizontal="center" vertical="center"/>
    </xf>
    <xf numFmtId="0" fontId="11" fillId="2" borderId="23" xfId="0" applyFont="1" applyFill="1" applyBorder="1" applyAlignment="1" applyProtection="1">
      <alignment horizontal="center" vertical="center"/>
      <protection hidden="1"/>
    </xf>
    <xf numFmtId="0" fontId="25" fillId="2" borderId="5" xfId="0" applyFont="1" applyFill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1" fontId="11" fillId="4" borderId="20" xfId="0" applyNumberFormat="1" applyFont="1" applyFill="1" applyBorder="1" applyAlignment="1">
      <alignment horizontal="center" vertical="center"/>
    </xf>
    <xf numFmtId="1" fontId="11" fillId="4" borderId="0" xfId="0" applyNumberFormat="1" applyFont="1" applyFill="1" applyAlignment="1">
      <alignment horizontal="center" vertical="center"/>
    </xf>
    <xf numFmtId="1" fontId="11" fillId="4" borderId="2" xfId="0" applyNumberFormat="1" applyFont="1" applyFill="1" applyBorder="1" applyAlignment="1">
      <alignment horizontal="center" vertical="center"/>
    </xf>
    <xf numFmtId="1" fontId="11" fillId="4" borderId="3" xfId="0" applyNumberFormat="1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1" fontId="11" fillId="4" borderId="23" xfId="0" applyNumberFormat="1" applyFont="1" applyFill="1" applyBorder="1" applyAlignment="1">
      <alignment horizontal="center" vertical="center"/>
    </xf>
    <xf numFmtId="0" fontId="11" fillId="2" borderId="27" xfId="0" applyFont="1" applyFill="1" applyBorder="1" applyAlignment="1" applyProtection="1">
      <alignment vertical="center"/>
      <protection hidden="1"/>
    </xf>
    <xf numFmtId="1" fontId="21" fillId="5" borderId="13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11" fillId="3" borderId="7" xfId="0" applyFont="1" applyFill="1" applyBorder="1" applyAlignment="1" applyProtection="1">
      <alignment horizontal="left" vertical="center"/>
      <protection hidden="1"/>
    </xf>
    <xf numFmtId="0" fontId="11" fillId="3" borderId="8" xfId="0" applyFont="1" applyFill="1" applyBorder="1" applyAlignment="1" applyProtection="1">
      <alignment horizontal="left" vertical="center"/>
      <protection hidden="1"/>
    </xf>
    <xf numFmtId="9" fontId="11" fillId="3" borderId="10" xfId="6" applyFont="1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2" borderId="23" xfId="0" applyFill="1" applyBorder="1" applyAlignment="1" applyProtection="1">
      <alignment horizontal="center" vertical="center"/>
      <protection hidden="1"/>
    </xf>
    <xf numFmtId="0" fontId="0" fillId="2" borderId="20" xfId="0" applyFill="1" applyBorder="1" applyAlignment="1" applyProtection="1">
      <alignment horizontal="center" vertical="center"/>
      <protection hidden="1"/>
    </xf>
    <xf numFmtId="165" fontId="0" fillId="2" borderId="10" xfId="0" applyNumberFormat="1" applyFill="1" applyBorder="1" applyAlignment="1">
      <alignment horizontal="center" vertical="center"/>
    </xf>
    <xf numFmtId="165" fontId="0" fillId="2" borderId="21" xfId="0" applyNumberFormat="1" applyFill="1" applyBorder="1" applyAlignment="1">
      <alignment horizontal="center" vertical="center"/>
    </xf>
    <xf numFmtId="165" fontId="9" fillId="4" borderId="10" xfId="0" applyNumberFormat="1" applyFont="1" applyFill="1" applyBorder="1" applyAlignment="1">
      <alignment horizontal="center" vertical="center"/>
    </xf>
    <xf numFmtId="165" fontId="9" fillId="4" borderId="21" xfId="0" applyNumberFormat="1" applyFont="1" applyFill="1" applyBorder="1" applyAlignment="1">
      <alignment horizontal="center" vertical="center"/>
    </xf>
    <xf numFmtId="0" fontId="11" fillId="3" borderId="58" xfId="0" applyFont="1" applyFill="1" applyBorder="1" applyAlignment="1" applyProtection="1">
      <alignment horizontal="center" vertical="center"/>
      <protection hidden="1"/>
    </xf>
    <xf numFmtId="165" fontId="0" fillId="2" borderId="28" xfId="0" applyNumberFormat="1" applyFill="1" applyBorder="1" applyAlignment="1">
      <alignment horizontal="center" vertical="center"/>
    </xf>
    <xf numFmtId="165" fontId="9" fillId="4" borderId="28" xfId="0" applyNumberFormat="1" applyFont="1" applyFill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hidden="1"/>
    </xf>
    <xf numFmtId="167" fontId="0" fillId="2" borderId="28" xfId="0" applyNumberFormat="1" applyFill="1" applyBorder="1" applyAlignment="1">
      <alignment horizontal="center" vertical="center"/>
    </xf>
    <xf numFmtId="167" fontId="0" fillId="2" borderId="10" xfId="0" applyNumberFormat="1" applyFill="1" applyBorder="1" applyAlignment="1">
      <alignment horizontal="center" vertical="center"/>
    </xf>
    <xf numFmtId="167" fontId="0" fillId="2" borderId="21" xfId="0" applyNumberFormat="1" applyFill="1" applyBorder="1" applyAlignment="1">
      <alignment horizontal="center" vertical="center"/>
    </xf>
    <xf numFmtId="167" fontId="9" fillId="4" borderId="28" xfId="0" applyNumberFormat="1" applyFont="1" applyFill="1" applyBorder="1" applyAlignment="1">
      <alignment horizontal="center" vertical="center"/>
    </xf>
    <xf numFmtId="167" fontId="9" fillId="4" borderId="10" xfId="0" applyNumberFormat="1" applyFont="1" applyFill="1" applyBorder="1" applyAlignment="1">
      <alignment horizontal="center" vertical="center"/>
    </xf>
    <xf numFmtId="167" fontId="9" fillId="4" borderId="21" xfId="0" applyNumberFormat="1" applyFont="1" applyFill="1" applyBorder="1" applyAlignment="1">
      <alignment horizontal="center" vertical="center"/>
    </xf>
    <xf numFmtId="0" fontId="11" fillId="3" borderId="59" xfId="0" applyFont="1" applyFill="1" applyBorder="1" applyAlignment="1" applyProtection="1">
      <alignment horizontal="center" vertical="center"/>
      <protection hidden="1"/>
    </xf>
    <xf numFmtId="0" fontId="11" fillId="3" borderId="60" xfId="0" applyFont="1" applyFill="1" applyBorder="1" applyAlignment="1" applyProtection="1">
      <alignment horizontal="center" vertical="center"/>
      <protection hidden="1"/>
    </xf>
    <xf numFmtId="0" fontId="11" fillId="3" borderId="61" xfId="0" applyFont="1" applyFill="1" applyBorder="1" applyAlignment="1" applyProtection="1">
      <alignment horizontal="center" vertical="center"/>
      <protection hidden="1"/>
    </xf>
    <xf numFmtId="0" fontId="11" fillId="3" borderId="62" xfId="0" applyFont="1" applyFill="1" applyBorder="1" applyAlignment="1" applyProtection="1">
      <alignment horizontal="center" vertical="center"/>
      <protection hidden="1"/>
    </xf>
    <xf numFmtId="165" fontId="9" fillId="4" borderId="29" xfId="0" applyNumberFormat="1" applyFont="1" applyFill="1" applyBorder="1" applyAlignment="1">
      <alignment horizontal="center" vertical="center"/>
    </xf>
    <xf numFmtId="165" fontId="9" fillId="4" borderId="30" xfId="0" applyNumberFormat="1" applyFont="1" applyFill="1" applyBorder="1" applyAlignment="1">
      <alignment horizontal="center" vertical="center"/>
    </xf>
    <xf numFmtId="165" fontId="9" fillId="4" borderId="22" xfId="0" applyNumberFormat="1" applyFont="1" applyFill="1" applyBorder="1" applyAlignment="1">
      <alignment horizontal="center" vertical="center"/>
    </xf>
    <xf numFmtId="165" fontId="0" fillId="2" borderId="31" xfId="0" applyNumberFormat="1" applyFill="1" applyBorder="1" applyAlignment="1">
      <alignment horizontal="center" vertical="center"/>
    </xf>
    <xf numFmtId="165" fontId="0" fillId="2" borderId="32" xfId="0" applyNumberFormat="1" applyFill="1" applyBorder="1" applyAlignment="1">
      <alignment horizontal="center" vertical="center"/>
    </xf>
    <xf numFmtId="165" fontId="0" fillId="2" borderId="33" xfId="0" applyNumberFormat="1" applyFill="1" applyBorder="1" applyAlignment="1">
      <alignment horizontal="center" vertical="center"/>
    </xf>
    <xf numFmtId="165" fontId="0" fillId="2" borderId="29" xfId="0" applyNumberFormat="1" applyFill="1" applyBorder="1" applyAlignment="1">
      <alignment horizontal="center" vertical="center"/>
    </xf>
    <xf numFmtId="165" fontId="0" fillId="2" borderId="30" xfId="0" applyNumberFormat="1" applyFill="1" applyBorder="1" applyAlignment="1">
      <alignment horizontal="center" vertical="center"/>
    </xf>
    <xf numFmtId="165" fontId="0" fillId="2" borderId="22" xfId="0" applyNumberFormat="1" applyFill="1" applyBorder="1" applyAlignment="1">
      <alignment horizontal="center" vertical="center"/>
    </xf>
    <xf numFmtId="167" fontId="0" fillId="2" borderId="9" xfId="0" applyNumberFormat="1" applyFill="1" applyBorder="1" applyAlignment="1">
      <alignment horizontal="center" vertical="center"/>
    </xf>
    <xf numFmtId="167" fontId="9" fillId="4" borderId="9" xfId="0" applyNumberFormat="1" applyFont="1" applyFill="1" applyBorder="1" applyAlignment="1">
      <alignment horizontal="center" vertical="center"/>
    </xf>
    <xf numFmtId="167" fontId="9" fillId="4" borderId="29" xfId="0" applyNumberFormat="1" applyFont="1" applyFill="1" applyBorder="1" applyAlignment="1">
      <alignment horizontal="center" vertical="center"/>
    </xf>
    <xf numFmtId="167" fontId="9" fillId="4" borderId="30" xfId="0" applyNumberFormat="1" applyFont="1" applyFill="1" applyBorder="1" applyAlignment="1">
      <alignment horizontal="center" vertical="center"/>
    </xf>
    <xf numFmtId="167" fontId="9" fillId="4" borderId="22" xfId="0" applyNumberFormat="1" applyFont="1" applyFill="1" applyBorder="1" applyAlignment="1">
      <alignment horizontal="center" vertical="center"/>
    </xf>
    <xf numFmtId="167" fontId="9" fillId="4" borderId="34" xfId="0" applyNumberFormat="1" applyFont="1" applyFill="1" applyBorder="1" applyAlignment="1">
      <alignment horizontal="center" vertical="center"/>
    </xf>
    <xf numFmtId="167" fontId="0" fillId="2" borderId="31" xfId="0" applyNumberFormat="1" applyFill="1" applyBorder="1" applyAlignment="1">
      <alignment horizontal="center" vertical="center"/>
    </xf>
    <xf numFmtId="167" fontId="0" fillId="2" borderId="32" xfId="0" applyNumberFormat="1" applyFill="1" applyBorder="1" applyAlignment="1">
      <alignment horizontal="center" vertical="center"/>
    </xf>
    <xf numFmtId="167" fontId="0" fillId="2" borderId="33" xfId="0" applyNumberFormat="1" applyFill="1" applyBorder="1" applyAlignment="1">
      <alignment horizontal="center" vertical="center"/>
    </xf>
    <xf numFmtId="167" fontId="0" fillId="2" borderId="35" xfId="0" applyNumberFormat="1" applyFill="1" applyBorder="1" applyAlignment="1">
      <alignment horizontal="center" vertical="center"/>
    </xf>
    <xf numFmtId="167" fontId="0" fillId="2" borderId="29" xfId="0" applyNumberFormat="1" applyFill="1" applyBorder="1" applyAlignment="1">
      <alignment horizontal="center" vertical="center"/>
    </xf>
    <xf numFmtId="167" fontId="0" fillId="2" borderId="30" xfId="0" applyNumberFormat="1" applyFill="1" applyBorder="1" applyAlignment="1">
      <alignment horizontal="center" vertical="center"/>
    </xf>
    <xf numFmtId="167" fontId="0" fillId="2" borderId="22" xfId="0" applyNumberFormat="1" applyFill="1" applyBorder="1" applyAlignment="1">
      <alignment horizontal="center" vertical="center"/>
    </xf>
    <xf numFmtId="167" fontId="0" fillId="2" borderId="34" xfId="0" applyNumberFormat="1" applyFill="1" applyBorder="1" applyAlignment="1">
      <alignment horizontal="center" vertical="center"/>
    </xf>
    <xf numFmtId="1" fontId="11" fillId="4" borderId="22" xfId="0" applyNumberFormat="1" applyFont="1" applyFill="1" applyBorder="1" applyAlignment="1">
      <alignment horizontal="center" vertical="center"/>
    </xf>
    <xf numFmtId="1" fontId="12" fillId="2" borderId="33" xfId="0" applyNumberFormat="1" applyFont="1" applyFill="1" applyBorder="1" applyAlignment="1">
      <alignment horizontal="center" vertical="center"/>
    </xf>
    <xf numFmtId="1" fontId="11" fillId="4" borderId="33" xfId="0" applyNumberFormat="1" applyFont="1" applyFill="1" applyBorder="1" applyAlignment="1">
      <alignment horizontal="center" vertical="center"/>
    </xf>
    <xf numFmtId="165" fontId="9" fillId="4" borderId="31" xfId="0" applyNumberFormat="1" applyFont="1" applyFill="1" applyBorder="1" applyAlignment="1">
      <alignment horizontal="center" vertical="center"/>
    </xf>
    <xf numFmtId="165" fontId="9" fillId="4" borderId="32" xfId="0" applyNumberFormat="1" applyFont="1" applyFill="1" applyBorder="1" applyAlignment="1">
      <alignment horizontal="center" vertical="center"/>
    </xf>
    <xf numFmtId="165" fontId="9" fillId="4" borderId="33" xfId="0" applyNumberFormat="1" applyFont="1" applyFill="1" applyBorder="1" applyAlignment="1">
      <alignment horizontal="center" vertical="center"/>
    </xf>
    <xf numFmtId="165" fontId="0" fillId="2" borderId="9" xfId="0" applyNumberFormat="1" applyFill="1" applyBorder="1" applyAlignment="1">
      <alignment horizontal="center" vertical="center"/>
    </xf>
    <xf numFmtId="165" fontId="9" fillId="4" borderId="9" xfId="0" applyNumberFormat="1" applyFont="1" applyFill="1" applyBorder="1" applyAlignment="1">
      <alignment horizontal="center" vertical="center"/>
    </xf>
    <xf numFmtId="165" fontId="0" fillId="2" borderId="34" xfId="0" applyNumberFormat="1" applyFill="1" applyBorder="1" applyAlignment="1">
      <alignment horizontal="center" vertical="center"/>
    </xf>
    <xf numFmtId="165" fontId="9" fillId="4" borderId="35" xfId="0" applyNumberFormat="1" applyFont="1" applyFill="1" applyBorder="1" applyAlignment="1">
      <alignment horizontal="center" vertical="center"/>
    </xf>
    <xf numFmtId="165" fontId="9" fillId="4" borderId="34" xfId="0" applyNumberFormat="1" applyFont="1" applyFill="1" applyBorder="1" applyAlignment="1">
      <alignment horizontal="center" vertical="center"/>
    </xf>
    <xf numFmtId="165" fontId="0" fillId="2" borderId="35" xfId="0" applyNumberFormat="1" applyFill="1" applyBorder="1" applyAlignment="1">
      <alignment horizontal="center" vertical="center"/>
    </xf>
    <xf numFmtId="167" fontId="9" fillId="4" borderId="31" xfId="0" applyNumberFormat="1" applyFont="1" applyFill="1" applyBorder="1" applyAlignment="1">
      <alignment horizontal="center" vertical="center"/>
    </xf>
    <xf numFmtId="167" fontId="9" fillId="4" borderId="32" xfId="0" applyNumberFormat="1" applyFont="1" applyFill="1" applyBorder="1" applyAlignment="1">
      <alignment horizontal="center" vertical="center"/>
    </xf>
    <xf numFmtId="167" fontId="9" fillId="4" borderId="33" xfId="0" applyNumberFormat="1" applyFont="1" applyFill="1" applyBorder="1" applyAlignment="1">
      <alignment horizontal="center" vertical="center"/>
    </xf>
    <xf numFmtId="167" fontId="9" fillId="4" borderId="35" xfId="0" applyNumberFormat="1" applyFont="1" applyFill="1" applyBorder="1" applyAlignment="1">
      <alignment horizontal="center" vertical="center"/>
    </xf>
    <xf numFmtId="1" fontId="12" fillId="2" borderId="10" xfId="0" applyNumberFormat="1" applyFont="1" applyFill="1" applyBorder="1" applyAlignment="1" applyProtection="1">
      <alignment horizontal="center" vertical="center"/>
      <protection hidden="1"/>
    </xf>
    <xf numFmtId="1" fontId="12" fillId="2" borderId="0" xfId="0" applyNumberFormat="1" applyFont="1" applyFill="1" applyAlignment="1" applyProtection="1">
      <alignment horizontal="center" vertical="center"/>
      <protection hidden="1"/>
    </xf>
    <xf numFmtId="0" fontId="0" fillId="2" borderId="30" xfId="0" applyFill="1" applyBorder="1" applyAlignment="1" applyProtection="1">
      <alignment horizontal="center" vertical="center"/>
      <protection hidden="1"/>
    </xf>
    <xf numFmtId="1" fontId="0" fillId="2" borderId="10" xfId="0" applyNumberFormat="1" applyFill="1" applyBorder="1" applyAlignment="1" applyProtection="1">
      <alignment horizontal="center" vertical="center"/>
      <protection hidden="1"/>
    </xf>
    <xf numFmtId="164" fontId="0" fillId="2" borderId="10" xfId="0" applyNumberFormat="1" applyFill="1" applyBorder="1" applyAlignment="1" applyProtection="1">
      <alignment horizontal="center" vertical="center"/>
      <protection hidden="1"/>
    </xf>
    <xf numFmtId="165" fontId="0" fillId="2" borderId="0" xfId="0" applyNumberFormat="1" applyFill="1" applyAlignment="1" applyProtection="1">
      <alignment horizontal="center" vertical="center"/>
      <protection hidden="1"/>
    </xf>
    <xf numFmtId="1" fontId="11" fillId="4" borderId="36" xfId="0" applyNumberFormat="1" applyFont="1" applyFill="1" applyBorder="1" applyAlignment="1" applyProtection="1">
      <alignment horizontal="center" vertical="center"/>
      <protection hidden="1"/>
    </xf>
    <xf numFmtId="1" fontId="11" fillId="2" borderId="0" xfId="0" applyNumberFormat="1" applyFont="1" applyFill="1" applyAlignment="1" applyProtection="1">
      <alignment horizontal="center" vertical="center"/>
      <protection hidden="1"/>
    </xf>
    <xf numFmtId="0" fontId="9" fillId="4" borderId="10" xfId="0" applyFont="1" applyFill="1" applyBorder="1" applyAlignment="1" applyProtection="1">
      <alignment horizontal="center" vertical="center"/>
      <protection hidden="1"/>
    </xf>
    <xf numFmtId="1" fontId="9" fillId="4" borderId="10" xfId="0" applyNumberFormat="1" applyFont="1" applyFill="1" applyBorder="1" applyAlignment="1" applyProtection="1">
      <alignment horizontal="center" vertical="center"/>
      <protection hidden="1"/>
    </xf>
    <xf numFmtId="164" fontId="9" fillId="4" borderId="10" xfId="0" applyNumberFormat="1" applyFont="1" applyFill="1" applyBorder="1" applyAlignment="1" applyProtection="1">
      <alignment horizontal="center" vertical="center"/>
      <protection hidden="1"/>
    </xf>
    <xf numFmtId="165" fontId="9" fillId="2" borderId="0" xfId="0" applyNumberFormat="1" applyFont="1" applyFill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1" fontId="11" fillId="4" borderId="10" xfId="0" applyNumberFormat="1" applyFont="1" applyFill="1" applyBorder="1" applyAlignment="1" applyProtection="1">
      <alignment horizontal="center" vertical="center"/>
      <protection hidden="1"/>
    </xf>
    <xf numFmtId="1" fontId="11" fillId="4" borderId="25" xfId="0" applyNumberFormat="1" applyFont="1" applyFill="1" applyBorder="1" applyAlignment="1" applyProtection="1">
      <alignment horizontal="center" vertical="center"/>
      <protection hidden="1"/>
    </xf>
    <xf numFmtId="1" fontId="12" fillId="2" borderId="30" xfId="0" applyNumberFormat="1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12" fillId="2" borderId="2" xfId="0" applyFont="1" applyFill="1" applyBorder="1" applyAlignment="1" applyProtection="1">
      <alignment horizontal="left" vertical="center"/>
      <protection hidden="1"/>
    </xf>
    <xf numFmtId="0" fontId="12" fillId="2" borderId="2" xfId="0" applyFont="1" applyFill="1" applyBorder="1" applyAlignment="1" applyProtection="1">
      <alignment horizontal="center" vertical="center"/>
      <protection hidden="1"/>
    </xf>
    <xf numFmtId="168" fontId="26" fillId="2" borderId="20" xfId="0" applyNumberFormat="1" applyFont="1" applyFill="1" applyBorder="1" applyAlignment="1" applyProtection="1">
      <alignment horizontal="center" vertical="top"/>
      <protection hidden="1"/>
    </xf>
    <xf numFmtId="1" fontId="12" fillId="2" borderId="21" xfId="0" applyNumberFormat="1" applyFont="1" applyFill="1" applyBorder="1" applyAlignment="1" applyProtection="1">
      <alignment horizontal="center" vertical="center"/>
      <protection hidden="1"/>
    </xf>
    <xf numFmtId="1" fontId="11" fillId="4" borderId="21" xfId="0" applyNumberFormat="1" applyFont="1" applyFill="1" applyBorder="1" applyAlignment="1" applyProtection="1">
      <alignment horizontal="center" vertical="center"/>
      <protection hidden="1"/>
    </xf>
    <xf numFmtId="1" fontId="12" fillId="2" borderId="22" xfId="0" applyNumberFormat="1" applyFont="1" applyFill="1" applyBorder="1" applyAlignment="1" applyProtection="1">
      <alignment horizontal="center" vertical="center"/>
      <protection hidden="1"/>
    </xf>
    <xf numFmtId="1" fontId="11" fillId="4" borderId="33" xfId="0" applyNumberFormat="1" applyFont="1" applyFill="1" applyBorder="1" applyAlignment="1" applyProtection="1">
      <alignment horizontal="center" vertical="center"/>
      <protection hidden="1"/>
    </xf>
    <xf numFmtId="1" fontId="11" fillId="4" borderId="22" xfId="0" applyNumberFormat="1" applyFont="1" applyFill="1" applyBorder="1" applyAlignment="1" applyProtection="1">
      <alignment horizontal="center" vertical="center"/>
      <protection hidden="1"/>
    </xf>
    <xf numFmtId="1" fontId="12" fillId="2" borderId="33" xfId="0" applyNumberFormat="1" applyFont="1" applyFill="1" applyBorder="1" applyAlignment="1" applyProtection="1">
      <alignment horizontal="center" vertical="center"/>
      <protection hidden="1"/>
    </xf>
    <xf numFmtId="168" fontId="26" fillId="2" borderId="37" xfId="0" applyNumberFormat="1" applyFont="1" applyFill="1" applyBorder="1" applyAlignment="1" applyProtection="1">
      <alignment horizontal="center" vertical="top"/>
      <protection hidden="1"/>
    </xf>
    <xf numFmtId="0" fontId="24" fillId="0" borderId="38" xfId="0" applyFont="1" applyBorder="1"/>
    <xf numFmtId="1" fontId="11" fillId="2" borderId="2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1" fontId="11" fillId="2" borderId="0" xfId="0" applyNumberFormat="1" applyFont="1" applyFill="1" applyAlignment="1">
      <alignment horizontal="center" vertical="center"/>
    </xf>
    <xf numFmtId="1" fontId="11" fillId="2" borderId="20" xfId="0" applyNumberFormat="1" applyFont="1" applyFill="1" applyBorder="1" applyAlignment="1">
      <alignment horizontal="center" vertical="center"/>
    </xf>
    <xf numFmtId="1" fontId="11" fillId="2" borderId="23" xfId="0" applyNumberFormat="1" applyFont="1" applyFill="1" applyBorder="1" applyAlignment="1">
      <alignment horizontal="center" vertical="center"/>
    </xf>
    <xf numFmtId="0" fontId="11" fillId="3" borderId="65" xfId="0" applyFont="1" applyFill="1" applyBorder="1" applyAlignment="1" applyProtection="1">
      <alignment horizontal="center" vertical="center"/>
      <protection hidden="1"/>
    </xf>
    <xf numFmtId="0" fontId="11" fillId="3" borderId="66" xfId="0" applyFont="1" applyFill="1" applyBorder="1" applyAlignment="1" applyProtection="1">
      <alignment horizontal="center" vertical="center"/>
      <protection hidden="1"/>
    </xf>
    <xf numFmtId="168" fontId="26" fillId="2" borderId="42" xfId="0" applyNumberFormat="1" applyFont="1" applyFill="1" applyBorder="1" applyAlignment="1" applyProtection="1">
      <alignment horizontal="center" vertical="top"/>
      <protection hidden="1"/>
    </xf>
    <xf numFmtId="168" fontId="26" fillId="2" borderId="43" xfId="0" applyNumberFormat="1" applyFont="1" applyFill="1" applyBorder="1" applyAlignment="1" applyProtection="1">
      <alignment horizontal="center" vertical="top"/>
      <protection hidden="1"/>
    </xf>
    <xf numFmtId="0" fontId="11" fillId="3" borderId="25" xfId="0" applyFont="1" applyFill="1" applyBorder="1" applyAlignment="1" applyProtection="1">
      <alignment horizontal="center" vertical="center"/>
      <protection hidden="1"/>
    </xf>
    <xf numFmtId="0" fontId="11" fillId="3" borderId="36" xfId="0" applyFont="1" applyFill="1" applyBorder="1" applyAlignment="1" applyProtection="1">
      <alignment horizontal="center" vertical="center"/>
      <protection hidden="1"/>
    </xf>
    <xf numFmtId="0" fontId="22" fillId="2" borderId="2" xfId="0" applyFont="1" applyFill="1" applyBorder="1" applyAlignment="1" applyProtection="1">
      <alignment horizontal="center" vertical="center"/>
      <protection hidden="1"/>
    </xf>
    <xf numFmtId="0" fontId="22" fillId="2" borderId="3" xfId="0" applyFont="1" applyFill="1" applyBorder="1" applyAlignment="1" applyProtection="1">
      <alignment horizontal="center" vertical="center"/>
      <protection hidden="1"/>
    </xf>
    <xf numFmtId="0" fontId="22" fillId="2" borderId="4" xfId="0" applyFont="1" applyFill="1" applyBorder="1" applyAlignment="1" applyProtection="1">
      <alignment horizontal="center" vertical="center"/>
      <protection hidden="1"/>
    </xf>
    <xf numFmtId="0" fontId="22" fillId="2" borderId="20" xfId="0" applyFont="1" applyFill="1" applyBorder="1" applyAlignment="1" applyProtection="1">
      <alignment horizontal="center" vertical="center"/>
      <protection hidden="1"/>
    </xf>
    <xf numFmtId="0" fontId="22" fillId="2" borderId="23" xfId="0" applyFont="1" applyFill="1" applyBorder="1" applyAlignment="1" applyProtection="1">
      <alignment horizontal="center" vertical="center"/>
      <protection hidden="1"/>
    </xf>
    <xf numFmtId="0" fontId="22" fillId="2" borderId="6" xfId="0" applyFont="1" applyFill="1" applyBorder="1" applyAlignment="1" applyProtection="1">
      <alignment horizontal="center" vertical="center"/>
      <protection hidden="1"/>
    </xf>
    <xf numFmtId="0" fontId="11" fillId="3" borderId="69" xfId="0" applyFont="1" applyFill="1" applyBorder="1" applyAlignment="1" applyProtection="1">
      <alignment horizontal="center" vertical="center"/>
      <protection hidden="1"/>
    </xf>
    <xf numFmtId="0" fontId="11" fillId="3" borderId="70" xfId="0" applyFont="1" applyFill="1" applyBorder="1" applyAlignment="1" applyProtection="1">
      <alignment horizontal="center" vertical="center"/>
      <protection hidden="1"/>
    </xf>
    <xf numFmtId="0" fontId="11" fillId="3" borderId="71" xfId="0" applyFont="1" applyFill="1" applyBorder="1" applyAlignment="1" applyProtection="1">
      <alignment horizontal="center" vertical="center"/>
      <protection hidden="1"/>
    </xf>
    <xf numFmtId="0" fontId="11" fillId="3" borderId="87" xfId="0" applyFont="1" applyFill="1" applyBorder="1" applyAlignment="1" applyProtection="1">
      <alignment horizontal="center" vertical="center"/>
      <protection hidden="1"/>
    </xf>
    <xf numFmtId="0" fontId="11" fillId="3" borderId="63" xfId="0" applyFont="1" applyFill="1" applyBorder="1" applyAlignment="1" applyProtection="1">
      <alignment horizontal="center" vertical="center"/>
      <protection hidden="1"/>
    </xf>
    <xf numFmtId="0" fontId="11" fillId="3" borderId="64" xfId="0" applyFont="1" applyFill="1" applyBorder="1" applyAlignment="1" applyProtection="1">
      <alignment horizontal="center" vertical="center"/>
      <protection hidden="1"/>
    </xf>
    <xf numFmtId="0" fontId="11" fillId="3" borderId="63" xfId="0" applyFont="1" applyFill="1" applyBorder="1" applyAlignment="1" applyProtection="1">
      <alignment horizontal="center" vertical="center" wrapText="1"/>
      <protection hidden="1"/>
    </xf>
    <xf numFmtId="0" fontId="11" fillId="3" borderId="67" xfId="0" applyFont="1" applyFill="1" applyBorder="1" applyAlignment="1" applyProtection="1">
      <alignment horizontal="center" vertical="center"/>
      <protection hidden="1"/>
    </xf>
    <xf numFmtId="0" fontId="11" fillId="3" borderId="68" xfId="0" applyFont="1" applyFill="1" applyBorder="1" applyAlignment="1" applyProtection="1">
      <alignment horizontal="center" vertical="center"/>
      <protection hidden="1"/>
    </xf>
    <xf numFmtId="0" fontId="20" fillId="3" borderId="84" xfId="0" applyFont="1" applyFill="1" applyBorder="1" applyAlignment="1" applyProtection="1">
      <alignment horizontal="center" vertical="center"/>
      <protection hidden="1"/>
    </xf>
    <xf numFmtId="0" fontId="20" fillId="3" borderId="85" xfId="0" applyFont="1" applyFill="1" applyBorder="1" applyAlignment="1" applyProtection="1">
      <alignment horizontal="center" vertical="center"/>
      <protection hidden="1"/>
    </xf>
    <xf numFmtId="0" fontId="30" fillId="2" borderId="18" xfId="0" applyFont="1" applyFill="1" applyBorder="1" applyAlignment="1" applyProtection="1">
      <alignment horizontal="center" vertical="center"/>
      <protection hidden="1"/>
    </xf>
    <xf numFmtId="0" fontId="30" fillId="2" borderId="19" xfId="0" applyFont="1" applyFill="1" applyBorder="1" applyAlignment="1" applyProtection="1">
      <alignment horizontal="center" vertical="center"/>
      <protection hidden="1"/>
    </xf>
    <xf numFmtId="0" fontId="30" fillId="2" borderId="41" xfId="0" applyFont="1" applyFill="1" applyBorder="1" applyAlignment="1" applyProtection="1">
      <alignment horizontal="center" vertical="center"/>
      <protection hidden="1"/>
    </xf>
    <xf numFmtId="166" fontId="28" fillId="2" borderId="2" xfId="0" applyNumberFormat="1" applyFont="1" applyFill="1" applyBorder="1" applyAlignment="1" applyProtection="1">
      <alignment horizontal="center" vertical="center"/>
      <protection hidden="1"/>
    </xf>
    <xf numFmtId="166" fontId="28" fillId="2" borderId="20" xfId="0" applyNumberFormat="1" applyFont="1" applyFill="1" applyBorder="1" applyAlignment="1" applyProtection="1">
      <alignment horizontal="center" vertical="center"/>
      <protection hidden="1"/>
    </xf>
    <xf numFmtId="0" fontId="11" fillId="3" borderId="80" xfId="0" applyFont="1" applyFill="1" applyBorder="1" applyAlignment="1" applyProtection="1">
      <alignment horizontal="center" vertical="center"/>
      <protection hidden="1"/>
    </xf>
    <xf numFmtId="0" fontId="11" fillId="3" borderId="81" xfId="0" applyFont="1" applyFill="1" applyBorder="1" applyAlignment="1" applyProtection="1">
      <alignment horizontal="center" vertical="center"/>
      <protection hidden="1"/>
    </xf>
    <xf numFmtId="0" fontId="11" fillId="3" borderId="82" xfId="0" applyFont="1" applyFill="1" applyBorder="1" applyAlignment="1" applyProtection="1">
      <alignment horizontal="center" vertical="center"/>
      <protection hidden="1"/>
    </xf>
    <xf numFmtId="0" fontId="11" fillId="3" borderId="86" xfId="0" applyFont="1" applyFill="1" applyBorder="1" applyAlignment="1" applyProtection="1">
      <alignment horizontal="center" vertical="center"/>
      <protection hidden="1"/>
    </xf>
    <xf numFmtId="166" fontId="20" fillId="4" borderId="37" xfId="0" applyNumberFormat="1" applyFont="1" applyFill="1" applyBorder="1" applyAlignment="1" applyProtection="1">
      <alignment horizontal="center" vertical="center"/>
      <protection locked="0"/>
    </xf>
    <xf numFmtId="166" fontId="20" fillId="4" borderId="42" xfId="0" applyNumberFormat="1" applyFont="1" applyFill="1" applyBorder="1" applyAlignment="1" applyProtection="1">
      <alignment horizontal="center" vertical="center"/>
      <protection locked="0"/>
    </xf>
    <xf numFmtId="166" fontId="20" fillId="4" borderId="43" xfId="0" applyNumberFormat="1" applyFont="1" applyFill="1" applyBorder="1" applyAlignment="1" applyProtection="1">
      <alignment horizontal="center" vertical="center"/>
      <protection locked="0"/>
    </xf>
    <xf numFmtId="0" fontId="19" fillId="2" borderId="15" xfId="0" applyFont="1" applyFill="1" applyBorder="1" applyAlignment="1" applyProtection="1">
      <alignment horizontal="center" vertical="center"/>
      <protection hidden="1"/>
    </xf>
    <xf numFmtId="0" fontId="19" fillId="2" borderId="16" xfId="0" applyFont="1" applyFill="1" applyBorder="1" applyAlignment="1" applyProtection="1">
      <alignment horizontal="center" vertical="center"/>
      <protection hidden="1"/>
    </xf>
    <xf numFmtId="0" fontId="19" fillId="2" borderId="44" xfId="0" applyFont="1" applyFill="1" applyBorder="1" applyAlignment="1" applyProtection="1">
      <alignment horizontal="center" vertical="center"/>
      <protection hidden="1"/>
    </xf>
    <xf numFmtId="0" fontId="19" fillId="2" borderId="24" xfId="0" applyFont="1" applyFill="1" applyBorder="1" applyAlignment="1" applyProtection="1">
      <alignment horizontal="center" vertical="center"/>
      <protection hidden="1"/>
    </xf>
    <xf numFmtId="0" fontId="30" fillId="2" borderId="26" xfId="0" applyFont="1" applyFill="1" applyBorder="1" applyAlignment="1" applyProtection="1">
      <alignment horizontal="center" vertical="center"/>
      <protection hidden="1"/>
    </xf>
    <xf numFmtId="0" fontId="30" fillId="2" borderId="39" xfId="0" applyFont="1" applyFill="1" applyBorder="1" applyAlignment="1" applyProtection="1">
      <alignment horizontal="center" vertical="center"/>
      <protection hidden="1"/>
    </xf>
    <xf numFmtId="0" fontId="19" fillId="2" borderId="40" xfId="0" applyFont="1" applyFill="1" applyBorder="1" applyAlignment="1" applyProtection="1">
      <alignment horizontal="center" vertical="center"/>
      <protection hidden="1"/>
    </xf>
    <xf numFmtId="166" fontId="20" fillId="4" borderId="9" xfId="0" applyNumberFormat="1" applyFont="1" applyFill="1" applyBorder="1" applyAlignment="1" applyProtection="1">
      <alignment horizontal="center" vertical="center"/>
      <protection locked="0"/>
    </xf>
    <xf numFmtId="166" fontId="20" fillId="4" borderId="7" xfId="0" applyNumberFormat="1" applyFont="1" applyFill="1" applyBorder="1" applyAlignment="1" applyProtection="1">
      <alignment horizontal="center" vertical="center"/>
      <protection locked="0"/>
    </xf>
    <xf numFmtId="166" fontId="20" fillId="4" borderId="8" xfId="0" applyNumberFormat="1" applyFont="1" applyFill="1" applyBorder="1" applyAlignment="1" applyProtection="1">
      <alignment horizontal="center" vertical="center"/>
      <protection locked="0"/>
    </xf>
    <xf numFmtId="0" fontId="11" fillId="3" borderId="46" xfId="0" applyFont="1" applyFill="1" applyBorder="1" applyAlignment="1" applyProtection="1">
      <alignment horizontal="center" vertical="center"/>
      <protection hidden="1"/>
    </xf>
    <xf numFmtId="0" fontId="11" fillId="3" borderId="72" xfId="0" applyFont="1" applyFill="1" applyBorder="1" applyAlignment="1" applyProtection="1">
      <alignment horizontal="center" vertical="center"/>
      <protection hidden="1"/>
    </xf>
    <xf numFmtId="0" fontId="11" fillId="3" borderId="75" xfId="0" applyFont="1" applyFill="1" applyBorder="1" applyAlignment="1" applyProtection="1">
      <alignment horizontal="center" vertical="center"/>
      <protection hidden="1"/>
    </xf>
    <xf numFmtId="0" fontId="15" fillId="2" borderId="2" xfId="0" applyFont="1" applyFill="1" applyBorder="1" applyAlignment="1" applyProtection="1">
      <alignment horizontal="center" vertical="center"/>
      <protection hidden="1"/>
    </xf>
    <xf numFmtId="0" fontId="15" fillId="2" borderId="3" xfId="0" applyFont="1" applyFill="1" applyBorder="1" applyAlignment="1" applyProtection="1">
      <alignment horizontal="center" vertical="center"/>
      <protection hidden="1"/>
    </xf>
    <xf numFmtId="0" fontId="15" fillId="2" borderId="1" xfId="0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Alignment="1" applyProtection="1">
      <alignment horizontal="center" vertical="center"/>
      <protection hidden="1"/>
    </xf>
    <xf numFmtId="0" fontId="15" fillId="2" borderId="20" xfId="0" applyFont="1" applyFill="1" applyBorder="1" applyAlignment="1" applyProtection="1">
      <alignment horizontal="center" vertical="center"/>
      <protection hidden="1"/>
    </xf>
    <xf numFmtId="0" fontId="15" fillId="2" borderId="23" xfId="0" applyFont="1" applyFill="1" applyBorder="1" applyAlignment="1" applyProtection="1">
      <alignment horizontal="center" vertical="center"/>
      <protection hidden="1"/>
    </xf>
    <xf numFmtId="0" fontId="25" fillId="2" borderId="2" xfId="0" applyFont="1" applyFill="1" applyBorder="1" applyAlignment="1" applyProtection="1">
      <alignment horizontal="center" vertical="center"/>
      <protection hidden="1"/>
    </xf>
    <xf numFmtId="0" fontId="25" fillId="2" borderId="3" xfId="0" applyFont="1" applyFill="1" applyBorder="1" applyAlignment="1" applyProtection="1">
      <alignment horizontal="center" vertical="center"/>
      <protection hidden="1"/>
    </xf>
    <xf numFmtId="0" fontId="25" fillId="2" borderId="4" xfId="0" applyFont="1" applyFill="1" applyBorder="1" applyAlignment="1" applyProtection="1">
      <alignment horizontal="center" vertical="center"/>
      <protection hidden="1"/>
    </xf>
    <xf numFmtId="0" fontId="25" fillId="2" borderId="1" xfId="0" applyFont="1" applyFill="1" applyBorder="1" applyAlignment="1" applyProtection="1">
      <alignment horizontal="center" vertical="center"/>
      <protection hidden="1"/>
    </xf>
    <xf numFmtId="0" fontId="25" fillId="2" borderId="0" xfId="0" applyFont="1" applyFill="1" applyAlignment="1" applyProtection="1">
      <alignment horizontal="center" vertical="center"/>
      <protection hidden="1"/>
    </xf>
    <xf numFmtId="0" fontId="25" fillId="2" borderId="5" xfId="0" applyFont="1" applyFill="1" applyBorder="1" applyAlignment="1" applyProtection="1">
      <alignment horizontal="center" vertical="center"/>
      <protection hidden="1"/>
    </xf>
    <xf numFmtId="0" fontId="25" fillId="2" borderId="20" xfId="0" applyFont="1" applyFill="1" applyBorder="1" applyAlignment="1" applyProtection="1">
      <alignment horizontal="center" vertical="center"/>
      <protection hidden="1"/>
    </xf>
    <xf numFmtId="0" fontId="25" fillId="2" borderId="23" xfId="0" applyFont="1" applyFill="1" applyBorder="1" applyAlignment="1" applyProtection="1">
      <alignment horizontal="center" vertical="center"/>
      <protection hidden="1"/>
    </xf>
    <xf numFmtId="0" fontId="25" fillId="2" borderId="6" xfId="0" applyFont="1" applyFill="1" applyBorder="1" applyAlignment="1" applyProtection="1">
      <alignment horizontal="center" vertical="center"/>
      <protection hidden="1"/>
    </xf>
    <xf numFmtId="0" fontId="11" fillId="3" borderId="83" xfId="0" applyFont="1" applyFill="1" applyBorder="1" applyAlignment="1" applyProtection="1">
      <alignment horizontal="center" vertical="center"/>
      <protection hidden="1"/>
    </xf>
    <xf numFmtId="0" fontId="29" fillId="2" borderId="2" xfId="0" applyFont="1" applyFill="1" applyBorder="1" applyAlignment="1" applyProtection="1">
      <alignment horizontal="center" vertical="center"/>
      <protection hidden="1"/>
    </xf>
    <xf numFmtId="0" fontId="29" fillId="2" borderId="3" xfId="0" applyFont="1" applyFill="1" applyBorder="1" applyAlignment="1" applyProtection="1">
      <alignment horizontal="center" vertical="center"/>
      <protection hidden="1"/>
    </xf>
    <xf numFmtId="0" fontId="29" fillId="2" borderId="4" xfId="0" applyFont="1" applyFill="1" applyBorder="1" applyAlignment="1" applyProtection="1">
      <alignment horizontal="center" vertical="center"/>
      <protection hidden="1"/>
    </xf>
    <xf numFmtId="0" fontId="29" fillId="2" borderId="1" xfId="0" applyFont="1" applyFill="1" applyBorder="1" applyAlignment="1" applyProtection="1">
      <alignment horizontal="center" vertical="center"/>
      <protection hidden="1"/>
    </xf>
    <xf numFmtId="0" fontId="29" fillId="2" borderId="0" xfId="0" applyFont="1" applyFill="1" applyAlignment="1" applyProtection="1">
      <alignment horizontal="center" vertical="center"/>
      <protection hidden="1"/>
    </xf>
    <xf numFmtId="0" fontId="29" fillId="2" borderId="5" xfId="0" applyFont="1" applyFill="1" applyBorder="1" applyAlignment="1" applyProtection="1">
      <alignment horizontal="center" vertical="center"/>
      <protection hidden="1"/>
    </xf>
    <xf numFmtId="0" fontId="29" fillId="2" borderId="20" xfId="0" applyFont="1" applyFill="1" applyBorder="1" applyAlignment="1" applyProtection="1">
      <alignment horizontal="center" vertical="center"/>
      <protection hidden="1"/>
    </xf>
    <xf numFmtId="0" fontId="29" fillId="2" borderId="23" xfId="0" applyFont="1" applyFill="1" applyBorder="1" applyAlignment="1" applyProtection="1">
      <alignment horizontal="center" vertical="center"/>
      <protection hidden="1"/>
    </xf>
    <xf numFmtId="0" fontId="29" fillId="2" borderId="6" xfId="0" applyFont="1" applyFill="1" applyBorder="1" applyAlignment="1" applyProtection="1">
      <alignment horizontal="center" vertical="center"/>
      <protection hidden="1"/>
    </xf>
    <xf numFmtId="0" fontId="11" fillId="3" borderId="79" xfId="0" applyFont="1" applyFill="1" applyBorder="1" applyAlignment="1" applyProtection="1">
      <alignment horizontal="center" vertical="center"/>
      <protection hidden="1"/>
    </xf>
    <xf numFmtId="0" fontId="31" fillId="2" borderId="9" xfId="0" applyFont="1" applyFill="1" applyBorder="1" applyAlignment="1" applyProtection="1">
      <alignment horizontal="center" vertical="center"/>
      <protection hidden="1"/>
    </xf>
    <xf numFmtId="0" fontId="31" fillId="2" borderId="7" xfId="0" applyFont="1" applyFill="1" applyBorder="1" applyAlignment="1" applyProtection="1">
      <alignment horizontal="center" vertical="center"/>
      <protection hidden="1"/>
    </xf>
    <xf numFmtId="0" fontId="31" fillId="2" borderId="8" xfId="0" applyFont="1" applyFill="1" applyBorder="1" applyAlignment="1" applyProtection="1">
      <alignment horizontal="center" vertical="center"/>
      <protection hidden="1"/>
    </xf>
    <xf numFmtId="0" fontId="11" fillId="3" borderId="77" xfId="0" applyFont="1" applyFill="1" applyBorder="1" applyAlignment="1" applyProtection="1">
      <alignment horizontal="center" vertical="center"/>
      <protection hidden="1"/>
    </xf>
    <xf numFmtId="0" fontId="11" fillId="3" borderId="78" xfId="0" applyFont="1" applyFill="1" applyBorder="1" applyAlignment="1" applyProtection="1">
      <alignment horizontal="center" vertical="center"/>
      <protection hidden="1"/>
    </xf>
    <xf numFmtId="0" fontId="11" fillId="3" borderId="74" xfId="0" applyFont="1" applyFill="1" applyBorder="1" applyAlignment="1" applyProtection="1">
      <alignment horizontal="center" vertical="center"/>
      <protection hidden="1"/>
    </xf>
    <xf numFmtId="0" fontId="11" fillId="3" borderId="76" xfId="0" applyFont="1" applyFill="1" applyBorder="1" applyAlignment="1" applyProtection="1">
      <alignment horizontal="center" vertical="center"/>
      <protection hidden="1"/>
    </xf>
    <xf numFmtId="0" fontId="11" fillId="3" borderId="73" xfId="0" applyFont="1" applyFill="1" applyBorder="1" applyAlignment="1" applyProtection="1">
      <alignment horizontal="center" vertical="center"/>
      <protection hidden="1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11" fillId="2" borderId="0" xfId="0" applyFont="1" applyFill="1" applyAlignment="1" applyProtection="1">
      <alignment horizontal="center" vertical="center"/>
      <protection hidden="1"/>
    </xf>
    <xf numFmtId="168" fontId="26" fillId="2" borderId="23" xfId="0" applyNumberFormat="1" applyFont="1" applyFill="1" applyBorder="1" applyAlignment="1" applyProtection="1">
      <alignment horizontal="center" vertical="top"/>
      <protection hidden="1"/>
    </xf>
    <xf numFmtId="0" fontId="20" fillId="3" borderId="2" xfId="0" applyFont="1" applyFill="1" applyBorder="1" applyAlignment="1" applyProtection="1">
      <alignment horizontal="center" vertical="center"/>
      <protection hidden="1"/>
    </xf>
    <xf numFmtId="0" fontId="20" fillId="3" borderId="3" xfId="0" applyFont="1" applyFill="1" applyBorder="1" applyAlignment="1" applyProtection="1">
      <alignment horizontal="center" vertical="center"/>
      <protection hidden="1"/>
    </xf>
    <xf numFmtId="0" fontId="20" fillId="3" borderId="20" xfId="0" applyFont="1" applyFill="1" applyBorder="1" applyAlignment="1" applyProtection="1">
      <alignment horizontal="center" vertical="center"/>
      <protection hidden="1"/>
    </xf>
    <xf numFmtId="0" fontId="20" fillId="3" borderId="23" xfId="0" applyFont="1" applyFill="1" applyBorder="1" applyAlignment="1" applyProtection="1">
      <alignment horizontal="center" vertical="center"/>
      <protection hidden="1"/>
    </xf>
    <xf numFmtId="166" fontId="20" fillId="3" borderId="37" xfId="0" applyNumberFormat="1" applyFont="1" applyFill="1" applyBorder="1" applyAlignment="1" applyProtection="1">
      <alignment horizontal="center" vertical="center"/>
      <protection hidden="1"/>
    </xf>
    <xf numFmtId="166" fontId="20" fillId="3" borderId="42" xfId="0" applyNumberFormat="1" applyFont="1" applyFill="1" applyBorder="1" applyAlignment="1" applyProtection="1">
      <alignment horizontal="center" vertical="center"/>
      <protection hidden="1"/>
    </xf>
    <xf numFmtId="166" fontId="20" fillId="3" borderId="43" xfId="0" applyNumberFormat="1" applyFont="1" applyFill="1" applyBorder="1" applyAlignment="1" applyProtection="1">
      <alignment horizontal="center" vertical="center"/>
      <protection hidden="1"/>
    </xf>
    <xf numFmtId="166" fontId="20" fillId="3" borderId="9" xfId="0" applyNumberFormat="1" applyFont="1" applyFill="1" applyBorder="1" applyAlignment="1" applyProtection="1">
      <alignment horizontal="center" vertical="center"/>
      <protection hidden="1"/>
    </xf>
    <xf numFmtId="166" fontId="20" fillId="3" borderId="7" xfId="0" applyNumberFormat="1" applyFont="1" applyFill="1" applyBorder="1" applyAlignment="1" applyProtection="1">
      <alignment horizontal="center" vertical="center"/>
      <protection hidden="1"/>
    </xf>
    <xf numFmtId="166" fontId="20" fillId="3" borderId="8" xfId="0" applyNumberFormat="1" applyFont="1" applyFill="1" applyBorder="1" applyAlignment="1" applyProtection="1">
      <alignment horizontal="center" vertical="center"/>
      <protection hidden="1"/>
    </xf>
    <xf numFmtId="0" fontId="32" fillId="2" borderId="2" xfId="0" applyFont="1" applyFill="1" applyBorder="1" applyAlignment="1" applyProtection="1">
      <alignment horizontal="center" vertical="center"/>
      <protection hidden="1"/>
    </xf>
  </cellXfs>
  <cellStyles count="7">
    <cellStyle name="F6" xfId="1" xr:uid="{00000000-0005-0000-0000-000000000000}"/>
    <cellStyle name="F6 - Type1" xfId="2" xr:uid="{00000000-0005-0000-0000-000001000000}"/>
    <cellStyle name="F6 2" xfId="3" xr:uid="{00000000-0005-0000-0000-000002000000}"/>
    <cellStyle name="Link" xfId="4" builtinId="8"/>
    <cellStyle name="Normal" xfId="0" builtinId="0"/>
    <cellStyle name="Normal 2" xfId="5" xr:uid="{00000000-0005-0000-0000-000005000000}"/>
    <cellStyle name="Procent" xfId="6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$CU$17" fmlaRange="$CU$19:$CU$21" sel="3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133350</xdr:colOff>
      <xdr:row>6</xdr:row>
      <xdr:rowOff>153471</xdr:rowOff>
    </xdr:from>
    <xdr:ext cx="828674" cy="264560"/>
    <xdr:sp macro="[0]!Udskriv" textlink="">
      <xdr:nvSpPr>
        <xdr:cNvPr id="5" name="Rektange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229475" y="1448871"/>
          <a:ext cx="828674" cy="264560"/>
        </a:xfrm>
        <a:prstGeom prst="rect">
          <a:avLst/>
        </a:prstGeom>
        <a:solidFill>
          <a:srgbClr val="005A73"/>
        </a:solidFill>
        <a:ln>
          <a:solidFill>
            <a:schemeClr val="tx1"/>
          </a:solidFill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 prstMaterial="dkEdge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spAutoFit/>
        </a:bodyPr>
        <a:lstStyle/>
        <a:p>
          <a:pPr algn="l"/>
          <a:r>
            <a:rPr lang="da-DK" sz="1100" b="1">
              <a:solidFill>
                <a:schemeClr val="bg1"/>
              </a:solidFill>
            </a:rPr>
            <a:t>Print</a:t>
          </a:r>
        </a:p>
      </xdr:txBody>
    </xdr:sp>
    <xdr:clientData/>
  </xdr:oneCellAnchor>
  <xdr:twoCellAnchor editAs="oneCell">
    <xdr:from>
      <xdr:col>51</xdr:col>
      <xdr:colOff>152400</xdr:colOff>
      <xdr:row>51</xdr:row>
      <xdr:rowOff>57150</xdr:rowOff>
    </xdr:from>
    <xdr:to>
      <xdr:col>132</xdr:col>
      <xdr:colOff>2333625</xdr:colOff>
      <xdr:row>53</xdr:row>
      <xdr:rowOff>142875</xdr:rowOff>
    </xdr:to>
    <xdr:pic>
      <xdr:nvPicPr>
        <xdr:cNvPr id="5667" name="Billede 15" descr="Download Euronorm EN 442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1500" b="31000"/>
        <a:stretch>
          <a:fillRect/>
        </a:stretch>
      </xdr:blipFill>
      <xdr:spPr bwMode="auto">
        <a:xfrm>
          <a:off x="28013025" y="10401300"/>
          <a:ext cx="18697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</xdr:col>
      <xdr:colOff>171450</xdr:colOff>
      <xdr:row>51</xdr:row>
      <xdr:rowOff>66675</xdr:rowOff>
    </xdr:from>
    <xdr:to>
      <xdr:col>132</xdr:col>
      <xdr:colOff>3400425</xdr:colOff>
      <xdr:row>53</xdr:row>
      <xdr:rowOff>142875</xdr:rowOff>
    </xdr:to>
    <xdr:pic>
      <xdr:nvPicPr>
        <xdr:cNvPr id="5668" name="Billede 16" descr="http://www.certification-experts.com/wp-content/uploads/2012/10/CE-logo1.jpg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8977" t="9644" r="19044" b="17262"/>
        <a:stretch>
          <a:fillRect/>
        </a:stretch>
      </xdr:blipFill>
      <xdr:spPr bwMode="auto">
        <a:xfrm>
          <a:off x="29079825" y="10410825"/>
          <a:ext cx="186975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19050</xdr:colOff>
      <xdr:row>51</xdr:row>
      <xdr:rowOff>57150</xdr:rowOff>
    </xdr:from>
    <xdr:to>
      <xdr:col>16</xdr:col>
      <xdr:colOff>504825</xdr:colOff>
      <xdr:row>53</xdr:row>
      <xdr:rowOff>133350</xdr:rowOff>
    </xdr:to>
    <xdr:pic>
      <xdr:nvPicPr>
        <xdr:cNvPr id="5669" name="Billede 16" descr="http://www.certification-experts.com/wp-content/uploads/2012/10/CE-logo1.jpg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8977" t="9644" r="19044" b="17262"/>
        <a:stretch>
          <a:fillRect/>
        </a:stretch>
      </xdr:blipFill>
      <xdr:spPr bwMode="auto">
        <a:xfrm>
          <a:off x="9324975" y="10401300"/>
          <a:ext cx="485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28575</xdr:colOff>
      <xdr:row>51</xdr:row>
      <xdr:rowOff>38100</xdr:rowOff>
    </xdr:from>
    <xdr:to>
      <xdr:col>32</xdr:col>
      <xdr:colOff>504825</xdr:colOff>
      <xdr:row>53</xdr:row>
      <xdr:rowOff>123825</xdr:rowOff>
    </xdr:to>
    <xdr:pic>
      <xdr:nvPicPr>
        <xdr:cNvPr id="5672" name="Billede 15" descr="Download Euronorm EN 442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1500" b="31000"/>
        <a:stretch>
          <a:fillRect/>
        </a:stretch>
      </xdr:blipFill>
      <xdr:spPr bwMode="auto">
        <a:xfrm>
          <a:off x="18087975" y="10382250"/>
          <a:ext cx="10287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542925</xdr:colOff>
      <xdr:row>51</xdr:row>
      <xdr:rowOff>47625</xdr:rowOff>
    </xdr:from>
    <xdr:to>
      <xdr:col>33</xdr:col>
      <xdr:colOff>476250</xdr:colOff>
      <xdr:row>53</xdr:row>
      <xdr:rowOff>123825</xdr:rowOff>
    </xdr:to>
    <xdr:pic>
      <xdr:nvPicPr>
        <xdr:cNvPr id="5673" name="Billede 16" descr="http://www.certification-experts.com/wp-content/uploads/2012/10/CE-logo1.jpg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8977" t="9644" r="19044" b="17262"/>
        <a:stretch>
          <a:fillRect/>
        </a:stretch>
      </xdr:blipFill>
      <xdr:spPr bwMode="auto">
        <a:xfrm>
          <a:off x="19154775" y="10391775"/>
          <a:ext cx="485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</xdr:row>
          <xdr:rowOff>9525</xdr:rowOff>
        </xdr:from>
        <xdr:to>
          <xdr:col>10</xdr:col>
          <xdr:colOff>504825</xdr:colOff>
          <xdr:row>1</xdr:row>
          <xdr:rowOff>180975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19</xdr:col>
      <xdr:colOff>268805</xdr:colOff>
      <xdr:row>0</xdr:row>
      <xdr:rowOff>9525</xdr:rowOff>
    </xdr:from>
    <xdr:to>
      <xdr:col>30</xdr:col>
      <xdr:colOff>197917</xdr:colOff>
      <xdr:row>9</xdr:row>
      <xdr:rowOff>60231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8805" y="9525"/>
          <a:ext cx="6006062" cy="1984281"/>
        </a:xfrm>
        <a:prstGeom prst="rect">
          <a:avLst/>
        </a:prstGeom>
      </xdr:spPr>
    </xdr:pic>
    <xdr:clientData/>
  </xdr:twoCellAnchor>
  <xdr:twoCellAnchor editAs="oneCell">
    <xdr:from>
      <xdr:col>0</xdr:col>
      <xdr:colOff>292222</xdr:colOff>
      <xdr:row>1</xdr:row>
      <xdr:rowOff>104776</xdr:rowOff>
    </xdr:from>
    <xdr:to>
      <xdr:col>2</xdr:col>
      <xdr:colOff>231652</xdr:colOff>
      <xdr:row>3</xdr:row>
      <xdr:rowOff>118223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222" y="285751"/>
          <a:ext cx="1511055" cy="499222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5</xdr:row>
      <xdr:rowOff>148834</xdr:rowOff>
    </xdr:from>
    <xdr:to>
      <xdr:col>2</xdr:col>
      <xdr:colOff>228600</xdr:colOff>
      <xdr:row>7</xdr:row>
      <xdr:rowOff>66738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CCF5168A-5E73-44FC-A1AA-67CF03C41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215634"/>
          <a:ext cx="1514475" cy="384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152400</xdr:rowOff>
    </xdr:from>
    <xdr:to>
      <xdr:col>2</xdr:col>
      <xdr:colOff>371475</xdr:colOff>
      <xdr:row>5</xdr:row>
      <xdr:rowOff>51547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23875"/>
          <a:ext cx="1885950" cy="499222"/>
        </a:xfrm>
        <a:prstGeom prst="rect">
          <a:avLst/>
        </a:prstGeom>
      </xdr:spPr>
    </xdr:pic>
    <xdr:clientData/>
  </xdr:twoCellAnchor>
  <xdr:twoCellAnchor editAs="oneCell">
    <xdr:from>
      <xdr:col>19</xdr:col>
      <xdr:colOff>276225</xdr:colOff>
      <xdr:row>0</xdr:row>
      <xdr:rowOff>0</xdr:rowOff>
    </xdr:from>
    <xdr:to>
      <xdr:col>31</xdr:col>
      <xdr:colOff>133350</xdr:colOff>
      <xdr:row>10</xdr:row>
      <xdr:rowOff>51877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6225" y="0"/>
          <a:ext cx="6486525" cy="20807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udevad.com/" TargetMode="External"/><Relationship Id="rId3" Type="http://schemas.openxmlformats.org/officeDocument/2006/relationships/hyperlink" Target="http://www.rio.dk/" TargetMode="External"/><Relationship Id="rId7" Type="http://schemas.openxmlformats.org/officeDocument/2006/relationships/hyperlink" Target="http://www.hudevad.com/" TargetMode="External"/><Relationship Id="rId12" Type="http://schemas.openxmlformats.org/officeDocument/2006/relationships/ctrlProp" Target="../ctrlProps/ctrlProp1.xml"/><Relationship Id="rId2" Type="http://schemas.openxmlformats.org/officeDocument/2006/relationships/hyperlink" Target="http://www.hudevad.dk/" TargetMode="External"/><Relationship Id="rId1" Type="http://schemas.openxmlformats.org/officeDocument/2006/relationships/hyperlink" Target="http://www.hudevad.dk/" TargetMode="External"/><Relationship Id="rId6" Type="http://schemas.openxmlformats.org/officeDocument/2006/relationships/hyperlink" Target="http://www.hudevad.com/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://www.hudevad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hudevad.com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udevad.com/" TargetMode="External"/><Relationship Id="rId13" Type="http://schemas.openxmlformats.org/officeDocument/2006/relationships/hyperlink" Target="http://www.hudevad.dk/" TargetMode="External"/><Relationship Id="rId3" Type="http://schemas.openxmlformats.org/officeDocument/2006/relationships/hyperlink" Target="http://www.riopanel.com/" TargetMode="External"/><Relationship Id="rId7" Type="http://schemas.openxmlformats.org/officeDocument/2006/relationships/hyperlink" Target="http://www.hudevad.de/" TargetMode="External"/><Relationship Id="rId12" Type="http://schemas.openxmlformats.org/officeDocument/2006/relationships/hyperlink" Target="http://www.hudevad.com/" TargetMode="External"/><Relationship Id="rId2" Type="http://schemas.openxmlformats.org/officeDocument/2006/relationships/hyperlink" Target="http://www.rio.dk/" TargetMode="External"/><Relationship Id="rId1" Type="http://schemas.openxmlformats.org/officeDocument/2006/relationships/hyperlink" Target="http://www.hudevad.dk/" TargetMode="External"/><Relationship Id="rId6" Type="http://schemas.openxmlformats.org/officeDocument/2006/relationships/hyperlink" Target="http://www.hudevad.com/" TargetMode="External"/><Relationship Id="rId11" Type="http://schemas.openxmlformats.org/officeDocument/2006/relationships/hyperlink" Target="http://www.riopanel.com/" TargetMode="External"/><Relationship Id="rId5" Type="http://schemas.openxmlformats.org/officeDocument/2006/relationships/hyperlink" Target="http://www.riopanel.com/" TargetMode="External"/><Relationship Id="rId15" Type="http://schemas.openxmlformats.org/officeDocument/2006/relationships/drawing" Target="../drawings/drawing2.xml"/><Relationship Id="rId10" Type="http://schemas.openxmlformats.org/officeDocument/2006/relationships/hyperlink" Target="http://www.hudevad.com/" TargetMode="External"/><Relationship Id="rId4" Type="http://schemas.openxmlformats.org/officeDocument/2006/relationships/hyperlink" Target="http://www.riopanel.de/" TargetMode="External"/><Relationship Id="rId9" Type="http://schemas.openxmlformats.org/officeDocument/2006/relationships/hyperlink" Target="http://www.riopanel.com/" TargetMode="External"/><Relationship Id="rId1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EH54"/>
  <sheetViews>
    <sheetView tabSelected="1" zoomScaleNormal="100" zoomScaleSheetLayoutView="100" workbookViewId="0">
      <selection activeCell="F5" sqref="F5"/>
    </sheetView>
  </sheetViews>
  <sheetFormatPr defaultColWidth="0" defaultRowHeight="15" x14ac:dyDescent="0.25"/>
  <cols>
    <col min="1" max="1" width="15.28515625" style="1" customWidth="1"/>
    <col min="2" max="17" width="8.28515625" style="1" customWidth="1"/>
    <col min="18" max="18" width="15.28515625" style="1" customWidth="1"/>
    <col min="19" max="34" width="8.28515625" style="1" customWidth="1"/>
    <col min="35" max="35" width="11.5703125" style="1" customWidth="1"/>
    <col min="36" max="36" width="7.7109375" style="1" customWidth="1"/>
    <col min="37" max="37" width="5.140625" style="1" customWidth="1"/>
    <col min="38" max="38" width="10.5703125" style="1" customWidth="1"/>
    <col min="39" max="39" width="6.140625" style="1" customWidth="1"/>
    <col min="40" max="40" width="4.7109375" style="1" customWidth="1"/>
    <col min="41" max="41" width="7.7109375" style="1" customWidth="1"/>
    <col min="42" max="42" width="5.140625" style="1" customWidth="1"/>
    <col min="43" max="43" width="10.5703125" style="1" customWidth="1"/>
    <col min="44" max="44" width="6.140625" style="1" customWidth="1"/>
    <col min="45" max="45" width="4.7109375" style="1" customWidth="1"/>
    <col min="46" max="46" width="7.7109375" style="1" customWidth="1"/>
    <col min="47" max="47" width="5.140625" style="1" customWidth="1"/>
    <col min="48" max="48" width="10.5703125" style="1" customWidth="1"/>
    <col min="49" max="49" width="6.140625" style="1" customWidth="1"/>
    <col min="50" max="50" width="4.7109375" style="1" customWidth="1"/>
    <col min="51" max="51" width="7.7109375" style="1" customWidth="1"/>
    <col min="52" max="52" width="5.140625" style="1" customWidth="1"/>
    <col min="53" max="53" width="10.5703125" style="1" customWidth="1"/>
    <col min="54" max="54" width="6.140625" style="1" customWidth="1"/>
    <col min="55" max="55" width="4.7109375" style="1" customWidth="1"/>
    <col min="56" max="59" width="8.28515625" style="1" customWidth="1"/>
    <col min="60" max="60" width="11.5703125" style="1" hidden="1" customWidth="1"/>
    <col min="61" max="61" width="8.28515625" style="1" hidden="1" customWidth="1"/>
    <col min="62" max="62" width="15.140625" style="1" hidden="1" customWidth="1"/>
    <col min="63" max="66" width="8.28515625" style="1" hidden="1" customWidth="1"/>
    <col min="67" max="67" width="11.5703125" style="1" hidden="1" customWidth="1"/>
    <col min="68" max="68" width="8.28515625" style="1" hidden="1" customWidth="1"/>
    <col min="69" max="69" width="15.140625" style="1" hidden="1" customWidth="1"/>
    <col min="70" max="73" width="8.28515625" style="1" hidden="1" customWidth="1"/>
    <col min="74" max="74" width="11.5703125" style="1" hidden="1" customWidth="1"/>
    <col min="75" max="75" width="8.28515625" style="1" hidden="1" customWidth="1"/>
    <col min="76" max="76" width="15.140625" style="1" hidden="1" customWidth="1"/>
    <col min="77" max="80" width="8.28515625" style="1" hidden="1" customWidth="1"/>
    <col min="81" max="81" width="12.28515625" style="1" hidden="1" customWidth="1"/>
    <col min="82" max="82" width="8.28515625" style="1" hidden="1" customWidth="1"/>
    <col min="83" max="83" width="15.140625" style="1" hidden="1" customWidth="1"/>
    <col min="84" max="100" width="8.28515625" style="1" hidden="1" customWidth="1"/>
    <col min="101" max="101" width="29.28515625" style="1" hidden="1" customWidth="1"/>
    <col min="102" max="102" width="17.7109375" style="1" hidden="1" customWidth="1"/>
    <col min="103" max="103" width="23.28515625" style="1" hidden="1" customWidth="1"/>
    <col min="104" max="104" width="18.28515625" style="1" hidden="1" customWidth="1"/>
    <col min="105" max="105" width="17.7109375" style="1" hidden="1" customWidth="1"/>
    <col min="106" max="106" width="24.140625" style="1" hidden="1" customWidth="1"/>
    <col min="107" max="107" width="19.7109375" style="1" hidden="1" customWidth="1"/>
    <col min="108" max="108" width="19" style="1" hidden="1" customWidth="1"/>
    <col min="109" max="109" width="18.140625" style="1" hidden="1" customWidth="1"/>
    <col min="110" max="110" width="23.85546875" style="1" hidden="1" customWidth="1"/>
    <col min="111" max="111" width="26.85546875" style="1" hidden="1" customWidth="1"/>
    <col min="112" max="112" width="14.28515625" style="1" hidden="1" customWidth="1"/>
    <col min="113" max="113" width="15.140625" style="1" hidden="1" customWidth="1"/>
    <col min="114" max="114" width="14.28515625" style="1" hidden="1" customWidth="1"/>
    <col min="115" max="115" width="16.28515625" style="1" hidden="1" customWidth="1"/>
    <col min="116" max="116" width="137" style="1" hidden="1" customWidth="1"/>
    <col min="117" max="117" width="19.85546875" style="1" hidden="1" customWidth="1"/>
    <col min="118" max="118" width="13.42578125" style="1" hidden="1" customWidth="1"/>
    <col min="119" max="119" width="18.5703125" style="1" hidden="1" customWidth="1"/>
    <col min="120" max="121" width="8.28515625" style="1" hidden="1" customWidth="1"/>
    <col min="122" max="122" width="9.140625" style="1" customWidth="1"/>
    <col min="123" max="123" width="24.140625" style="1" customWidth="1"/>
    <col min="124" max="124" width="19.7109375" style="1" customWidth="1"/>
    <col min="125" max="125" width="19" style="1" customWidth="1"/>
    <col min="126" max="126" width="18.140625" style="1" customWidth="1"/>
    <col min="127" max="128" width="23.85546875" style="1" customWidth="1"/>
    <col min="129" max="129" width="14.28515625" style="1" customWidth="1"/>
    <col min="130" max="130" width="5.28515625" style="1" customWidth="1"/>
    <col min="131" max="131" width="14.28515625" style="1" customWidth="1"/>
    <col min="132" max="132" width="16.28515625" style="1" customWidth="1"/>
    <col min="133" max="133" width="137" style="1" customWidth="1"/>
    <col min="134" max="134" width="19.85546875" style="1" customWidth="1"/>
    <col min="135" max="135" width="6.42578125" style="1" customWidth="1"/>
    <col min="136" max="136" width="5.42578125" style="1" customWidth="1"/>
    <col min="137" max="138" width="8.28515625" style="1" customWidth="1"/>
    <col min="139" max="16384" width="9.140625" style="1" hidden="1"/>
  </cols>
  <sheetData>
    <row r="1" spans="1:121" ht="14.25" customHeight="1" thickBot="1" x14ac:dyDescent="0.3">
      <c r="A1" s="9"/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  <c r="Q1" s="10"/>
      <c r="R1" s="218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8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  <c r="AW1" s="219"/>
      <c r="AX1" s="219"/>
      <c r="AY1" s="219"/>
      <c r="AZ1" s="219"/>
      <c r="BA1" s="218"/>
      <c r="BB1" s="219"/>
      <c r="BC1" s="219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1"/>
    </row>
    <row r="2" spans="1:121" ht="16.5" thickBot="1" x14ac:dyDescent="0.3">
      <c r="A2" s="8"/>
      <c r="B2" s="2"/>
      <c r="C2" s="2"/>
      <c r="D2" s="6" t="s">
        <v>86</v>
      </c>
      <c r="E2" s="21"/>
      <c r="F2" s="3"/>
      <c r="G2" s="12"/>
      <c r="H2" s="17" t="s">
        <v>10</v>
      </c>
      <c r="I2" s="18"/>
      <c r="J2" s="18"/>
      <c r="K2" s="19"/>
      <c r="L2" s="16"/>
      <c r="M2" s="16"/>
      <c r="N2" s="27"/>
      <c r="O2" s="27"/>
      <c r="P2" s="27"/>
      <c r="Q2" s="27"/>
      <c r="R2" s="220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0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221"/>
      <c r="AW2" s="221"/>
      <c r="AX2" s="221"/>
      <c r="AY2" s="221"/>
      <c r="AZ2" s="221"/>
      <c r="BA2" s="220"/>
      <c r="BB2" s="221"/>
      <c r="BC2" s="221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12"/>
    </row>
    <row r="3" spans="1:121" ht="21.75" thickBot="1" x14ac:dyDescent="0.3">
      <c r="A3" s="8"/>
      <c r="B3" s="2"/>
      <c r="C3" s="2"/>
      <c r="D3" s="6" t="s">
        <v>5</v>
      </c>
      <c r="E3" s="21"/>
      <c r="F3" s="3"/>
      <c r="G3" s="12"/>
      <c r="H3" s="245" t="str">
        <f>+VLOOKUP(CU17,CV19:DN24,7,FALSE)</f>
        <v>Enter temperature set</v>
      </c>
      <c r="I3" s="246"/>
      <c r="J3" s="246"/>
      <c r="K3" s="246"/>
      <c r="L3" s="246"/>
      <c r="M3" s="246"/>
      <c r="N3" s="246"/>
      <c r="O3" s="246"/>
      <c r="P3" s="246"/>
      <c r="Q3" s="246"/>
      <c r="R3" s="220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0"/>
      <c r="AJ3" s="221"/>
      <c r="AK3" s="221"/>
      <c r="AL3" s="221"/>
      <c r="AM3" s="221"/>
      <c r="AN3" s="221"/>
      <c r="AO3" s="221"/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0"/>
      <c r="BB3" s="221"/>
      <c r="BC3" s="221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12"/>
    </row>
    <row r="4" spans="1:121" ht="15.75" x14ac:dyDescent="0.25">
      <c r="A4" s="8"/>
      <c r="B4" s="2"/>
      <c r="C4" s="2"/>
      <c r="D4" s="6" t="s">
        <v>6</v>
      </c>
      <c r="E4" s="21"/>
      <c r="F4" s="3"/>
      <c r="G4" s="2"/>
      <c r="H4" s="247" t="str">
        <f>+VLOOKUP(CU17,CV19:DN24,8,FALSE)</f>
        <v>Flow temperature</v>
      </c>
      <c r="I4" s="248"/>
      <c r="J4" s="249"/>
      <c r="K4" s="247" t="str">
        <f>+VLOOKUP(CU17,CV19:DN24,9,FALSE)</f>
        <v>Return temperature</v>
      </c>
      <c r="L4" s="248"/>
      <c r="M4" s="263"/>
      <c r="N4" s="264" t="str">
        <f>+VLOOKUP(CU17,CV19:DN24,10,FALSE)</f>
        <v>Room temperature</v>
      </c>
      <c r="O4" s="248"/>
      <c r="P4" s="263"/>
      <c r="Q4" s="41" t="s">
        <v>11</v>
      </c>
      <c r="R4" s="220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0"/>
      <c r="AJ4" s="221"/>
      <c r="AK4" s="221"/>
      <c r="AL4" s="221"/>
      <c r="AM4" s="221"/>
      <c r="AN4" s="221"/>
      <c r="AO4" s="221"/>
      <c r="AP4" s="221"/>
      <c r="AQ4" s="221"/>
      <c r="AR4" s="221"/>
      <c r="AS4" s="221"/>
      <c r="AT4" s="221"/>
      <c r="AU4" s="221"/>
      <c r="AV4" s="221"/>
      <c r="AW4" s="221"/>
      <c r="AX4" s="221"/>
      <c r="AY4" s="221"/>
      <c r="AZ4" s="221"/>
      <c r="BA4" s="220"/>
      <c r="BB4" s="221"/>
      <c r="BC4" s="221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12"/>
    </row>
    <row r="5" spans="1:121" ht="15.75" customHeight="1" thickBot="1" x14ac:dyDescent="0.3">
      <c r="A5" s="8"/>
      <c r="B5" s="2"/>
      <c r="C5" s="2"/>
      <c r="D5" s="6"/>
      <c r="E5" s="22"/>
      <c r="F5" s="4"/>
      <c r="G5" s="2"/>
      <c r="H5" s="259" t="s">
        <v>14</v>
      </c>
      <c r="I5" s="260"/>
      <c r="J5" s="261"/>
      <c r="K5" s="259" t="s">
        <v>15</v>
      </c>
      <c r="L5" s="260"/>
      <c r="M5" s="262"/>
      <c r="N5" s="265" t="s">
        <v>16</v>
      </c>
      <c r="O5" s="260"/>
      <c r="P5" s="262"/>
      <c r="Q5" s="42" t="s">
        <v>17</v>
      </c>
      <c r="R5" s="220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0"/>
      <c r="AJ5" s="221"/>
      <c r="AK5" s="221"/>
      <c r="AL5" s="221"/>
      <c r="AM5" s="221"/>
      <c r="AN5" s="221"/>
      <c r="AO5" s="221"/>
      <c r="AP5" s="221"/>
      <c r="AQ5" s="221"/>
      <c r="AR5" s="221"/>
      <c r="AS5" s="221"/>
      <c r="AT5" s="221"/>
      <c r="AU5" s="221"/>
      <c r="AV5" s="221"/>
      <c r="AW5" s="221"/>
      <c r="AX5" s="221"/>
      <c r="AY5" s="221"/>
      <c r="AZ5" s="221"/>
      <c r="BA5" s="220"/>
      <c r="BB5" s="221"/>
      <c r="BC5" s="221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12"/>
    </row>
    <row r="6" spans="1:121" ht="21" customHeight="1" thickBot="1" x14ac:dyDescent="0.3">
      <c r="A6" s="8"/>
      <c r="B6" s="2"/>
      <c r="C6" s="2"/>
      <c r="D6" s="7"/>
      <c r="E6" s="21"/>
      <c r="F6" s="5"/>
      <c r="G6" s="2"/>
      <c r="H6" s="256">
        <v>70</v>
      </c>
      <c r="I6" s="257"/>
      <c r="J6" s="258"/>
      <c r="K6" s="266">
        <v>40</v>
      </c>
      <c r="L6" s="267"/>
      <c r="M6" s="268"/>
      <c r="N6" s="266">
        <v>20</v>
      </c>
      <c r="O6" s="267"/>
      <c r="P6" s="268"/>
      <c r="Q6" s="103">
        <f>((H6+K6)/2)-N6</f>
        <v>35</v>
      </c>
      <c r="R6" s="220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0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1"/>
      <c r="AX6" s="221"/>
      <c r="AY6" s="221"/>
      <c r="AZ6" s="221"/>
      <c r="BA6" s="220"/>
      <c r="BB6" s="221"/>
      <c r="BC6" s="221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12"/>
    </row>
    <row r="7" spans="1:121" ht="15.75" customHeight="1" thickBot="1" x14ac:dyDescent="0.3">
      <c r="A7" s="8"/>
      <c r="B7" s="2"/>
      <c r="C7" s="2"/>
      <c r="D7" s="7" t="str">
        <f>+VLOOKUP(CU17,CV19:DN24,6,FALSE)</f>
        <v>www.hudevad.com</v>
      </c>
      <c r="E7" s="21"/>
      <c r="F7" s="5"/>
      <c r="G7" s="12"/>
      <c r="H7" s="2"/>
      <c r="I7" s="2"/>
      <c r="J7" s="2"/>
      <c r="K7" s="2"/>
      <c r="L7" s="2"/>
      <c r="M7" s="2"/>
      <c r="N7" s="2"/>
      <c r="O7" s="10"/>
      <c r="P7" s="2"/>
      <c r="Q7" s="2"/>
      <c r="R7" s="220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0"/>
      <c r="AJ7" s="221"/>
      <c r="AK7" s="221"/>
      <c r="AL7" s="221"/>
      <c r="AM7" s="221"/>
      <c r="AN7" s="221"/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0"/>
      <c r="BB7" s="221"/>
      <c r="BC7" s="221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12"/>
    </row>
    <row r="8" spans="1:121" ht="15.75" customHeight="1" thickBot="1" x14ac:dyDescent="0.3">
      <c r="A8" s="8"/>
      <c r="B8" s="2"/>
      <c r="C8" s="2"/>
      <c r="D8" s="7"/>
      <c r="E8" s="21"/>
      <c r="F8" s="5"/>
      <c r="G8" s="12"/>
      <c r="H8" s="20" t="str">
        <f>+VLOOKUP(CU17,CV19:DN24,11,FALSE)</f>
        <v>Reduction factor * [%]</v>
      </c>
      <c r="I8" s="14"/>
      <c r="J8" s="15"/>
      <c r="K8" s="28">
        <v>0</v>
      </c>
      <c r="L8" s="2"/>
      <c r="M8" s="2"/>
      <c r="N8" s="2"/>
      <c r="O8" s="121"/>
      <c r="P8" s="2"/>
      <c r="Q8" s="2"/>
      <c r="R8" s="220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0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0"/>
      <c r="BB8" s="221"/>
      <c r="BC8" s="221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12"/>
    </row>
    <row r="9" spans="1:121" ht="15.75" thickBot="1" x14ac:dyDescent="0.3">
      <c r="A9" s="8"/>
      <c r="B9" s="2"/>
      <c r="C9" s="2"/>
      <c r="D9" s="2"/>
      <c r="E9" s="2"/>
      <c r="F9" s="2"/>
      <c r="G9" s="13"/>
      <c r="H9" s="2"/>
      <c r="I9" s="2"/>
      <c r="J9" s="2"/>
      <c r="K9" s="2"/>
      <c r="L9" s="2"/>
      <c r="M9" s="2"/>
      <c r="N9" s="2"/>
      <c r="O9" s="2"/>
      <c r="P9" s="2"/>
      <c r="Q9" s="2"/>
      <c r="R9" s="222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2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2"/>
      <c r="BB9" s="223"/>
      <c r="BC9" s="223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12"/>
    </row>
    <row r="10" spans="1:121" ht="15" customHeight="1" thickBot="1" x14ac:dyDescent="0.3">
      <c r="A10" s="139" t="str">
        <f>+VLOOKUP(CU17,CV19:DN24,16,FALSE)</f>
        <v>Temperature set</v>
      </c>
      <c r="B10" s="272" t="s">
        <v>85</v>
      </c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112" t="str">
        <f>A10</f>
        <v>Temperature set</v>
      </c>
      <c r="S10" s="288" t="str">
        <f>B10</f>
        <v>P5V/P5KV/P5V-D/P5KV-D</v>
      </c>
      <c r="T10" s="289"/>
      <c r="U10" s="289"/>
      <c r="V10" s="289"/>
      <c r="W10" s="289"/>
      <c r="X10" s="289"/>
      <c r="Y10" s="289"/>
      <c r="Z10" s="290"/>
      <c r="AA10" s="108"/>
      <c r="AB10" s="108"/>
      <c r="AC10" s="108"/>
      <c r="AD10" s="108"/>
      <c r="AE10" s="108"/>
      <c r="AF10" s="108"/>
      <c r="AG10" s="108"/>
      <c r="AH10" s="111"/>
      <c r="AI10" s="278" t="str">
        <f>+VLOOKUP(CU17,CV19:DO24,20,FALSE)</f>
        <v>RADIATOR DATA</v>
      </c>
      <c r="AJ10" s="279"/>
      <c r="AK10" s="279"/>
      <c r="AL10" s="279"/>
      <c r="AM10" s="279"/>
      <c r="AN10" s="279"/>
      <c r="AO10" s="279"/>
      <c r="AP10" s="279"/>
      <c r="AQ10" s="279"/>
      <c r="AR10" s="279"/>
      <c r="AS10" s="279"/>
      <c r="AT10" s="279"/>
      <c r="AU10" s="279"/>
      <c r="AV10" s="279"/>
      <c r="AW10" s="279"/>
      <c r="AX10" s="279"/>
      <c r="AY10" s="279"/>
      <c r="AZ10" s="279"/>
      <c r="BA10" s="279"/>
      <c r="BB10" s="279"/>
      <c r="BC10" s="280"/>
      <c r="BD10" s="102"/>
      <c r="BE10" s="102"/>
      <c r="BF10" s="102"/>
      <c r="BG10" s="40"/>
      <c r="BH10" s="39"/>
      <c r="BI10" s="39"/>
      <c r="BJ10" s="39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4"/>
    </row>
    <row r="11" spans="1:121" ht="15" customHeight="1" x14ac:dyDescent="0.25">
      <c r="A11" s="250" t="str">
        <f>CONCATENATE(H6,CL11,K6,CL12,N6)</f>
        <v>70/40-20</v>
      </c>
      <c r="B11" s="274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50" t="str">
        <f>A11</f>
        <v>70/40-20</v>
      </c>
      <c r="S11" s="291"/>
      <c r="T11" s="292"/>
      <c r="U11" s="292"/>
      <c r="V11" s="292"/>
      <c r="W11" s="292"/>
      <c r="X11" s="292"/>
      <c r="Y11" s="292"/>
      <c r="Z11" s="293"/>
      <c r="AA11" s="108"/>
      <c r="AB11" s="108"/>
      <c r="AC11" s="108"/>
      <c r="AD11" s="108"/>
      <c r="AE11" s="108"/>
      <c r="AF11" s="108"/>
      <c r="AG11" s="108"/>
      <c r="AH11" s="111"/>
      <c r="AI11" s="281"/>
      <c r="AJ11" s="282"/>
      <c r="AK11" s="282"/>
      <c r="AL11" s="282"/>
      <c r="AM11" s="282"/>
      <c r="AN11" s="282"/>
      <c r="AO11" s="282"/>
      <c r="AP11" s="282"/>
      <c r="AQ11" s="282"/>
      <c r="AR11" s="282"/>
      <c r="AS11" s="282"/>
      <c r="AT11" s="282"/>
      <c r="AU11" s="282"/>
      <c r="AV11" s="282"/>
      <c r="AW11" s="282"/>
      <c r="AX11" s="282"/>
      <c r="AY11" s="282"/>
      <c r="AZ11" s="282"/>
      <c r="BA11" s="282"/>
      <c r="BB11" s="282"/>
      <c r="BC11" s="283"/>
      <c r="BD11" s="102"/>
      <c r="BE11" s="102"/>
      <c r="BF11" s="102"/>
      <c r="BG11" s="40"/>
      <c r="BH11" s="40"/>
      <c r="BI11" s="40"/>
      <c r="BJ11" s="40"/>
      <c r="BK11" s="25"/>
      <c r="CL11" s="30" t="s">
        <v>12</v>
      </c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6"/>
    </row>
    <row r="12" spans="1:121" ht="15.75" customHeight="1" thickBot="1" x14ac:dyDescent="0.3">
      <c r="A12" s="251"/>
      <c r="B12" s="276"/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51"/>
      <c r="S12" s="294"/>
      <c r="T12" s="295"/>
      <c r="U12" s="295"/>
      <c r="V12" s="295"/>
      <c r="W12" s="295"/>
      <c r="X12" s="295"/>
      <c r="Y12" s="295"/>
      <c r="Z12" s="296"/>
      <c r="AA12" s="108"/>
      <c r="AB12" s="108"/>
      <c r="AC12" s="108"/>
      <c r="AD12" s="108"/>
      <c r="AE12" s="108"/>
      <c r="AF12" s="108"/>
      <c r="AG12" s="108"/>
      <c r="AH12" s="111"/>
      <c r="AI12" s="284"/>
      <c r="AJ12" s="285"/>
      <c r="AK12" s="285"/>
      <c r="AL12" s="285"/>
      <c r="AM12" s="285"/>
      <c r="AN12" s="285"/>
      <c r="AO12" s="285"/>
      <c r="AP12" s="285"/>
      <c r="AQ12" s="285"/>
      <c r="AR12" s="285"/>
      <c r="AS12" s="285"/>
      <c r="AT12" s="285"/>
      <c r="AU12" s="285"/>
      <c r="AV12" s="285"/>
      <c r="AW12" s="285"/>
      <c r="AX12" s="285"/>
      <c r="AY12" s="285"/>
      <c r="AZ12" s="285"/>
      <c r="BA12" s="285"/>
      <c r="BB12" s="285"/>
      <c r="BC12" s="286"/>
      <c r="BD12" s="102"/>
      <c r="BE12" s="102"/>
      <c r="BF12" s="102"/>
      <c r="BG12" s="40"/>
      <c r="BH12" s="40"/>
      <c r="BI12" s="40"/>
      <c r="BJ12" s="40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30" t="s">
        <v>13</v>
      </c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6"/>
    </row>
    <row r="13" spans="1:121" ht="15.75" customHeight="1" thickBot="1" x14ac:dyDescent="0.3">
      <c r="A13" s="146" t="str">
        <f>+VLOOKUP(CU17,CV19:DN24,15,FALSE)</f>
        <v>Length [mm]</v>
      </c>
      <c r="B13" s="270">
        <v>300</v>
      </c>
      <c r="C13" s="269"/>
      <c r="D13" s="269"/>
      <c r="E13" s="271"/>
      <c r="F13" s="270">
        <v>400</v>
      </c>
      <c r="G13" s="269"/>
      <c r="H13" s="269"/>
      <c r="I13" s="271"/>
      <c r="J13" s="270">
        <v>500</v>
      </c>
      <c r="K13" s="269"/>
      <c r="L13" s="269"/>
      <c r="M13" s="271"/>
      <c r="N13" s="269">
        <v>600</v>
      </c>
      <c r="O13" s="269"/>
      <c r="P13" s="269"/>
      <c r="Q13" s="269"/>
      <c r="R13" s="146" t="str">
        <f>A13</f>
        <v>Length [mm]</v>
      </c>
      <c r="S13" s="253">
        <v>700</v>
      </c>
      <c r="T13" s="254">
        <v>600</v>
      </c>
      <c r="U13" s="254"/>
      <c r="V13" s="255"/>
      <c r="W13" s="253">
        <v>1000</v>
      </c>
      <c r="X13" s="254"/>
      <c r="Y13" s="254">
        <v>700</v>
      </c>
      <c r="Z13" s="287"/>
      <c r="AA13" s="94"/>
      <c r="AB13" s="94"/>
      <c r="AC13" s="94"/>
      <c r="AD13" s="94"/>
      <c r="AE13" s="94"/>
      <c r="AF13" s="94"/>
      <c r="AG13" s="94"/>
      <c r="AH13" s="96"/>
      <c r="AI13" s="94"/>
      <c r="AJ13" s="94"/>
      <c r="AK13" s="298" t="s">
        <v>36</v>
      </c>
      <c r="AL13" s="299"/>
      <c r="AM13" s="299"/>
      <c r="AN13" s="300"/>
      <c r="AO13" s="119"/>
      <c r="AP13" s="298" t="s">
        <v>37</v>
      </c>
      <c r="AQ13" s="299"/>
      <c r="AR13" s="299"/>
      <c r="AS13" s="300"/>
      <c r="AT13" s="119"/>
      <c r="AU13" s="298" t="s">
        <v>38</v>
      </c>
      <c r="AV13" s="299"/>
      <c r="AW13" s="299"/>
      <c r="AX13" s="300"/>
      <c r="AY13" s="119"/>
      <c r="AZ13" s="298" t="s">
        <v>39</v>
      </c>
      <c r="BA13" s="299"/>
      <c r="BB13" s="299"/>
      <c r="BC13" s="300"/>
      <c r="BD13" s="46"/>
      <c r="BE13" s="46"/>
      <c r="BF13" s="46"/>
      <c r="BG13" s="46"/>
      <c r="BH13" s="231" t="s">
        <v>36</v>
      </c>
      <c r="BI13" s="231"/>
      <c r="BJ13" s="231"/>
      <c r="BK13" s="231"/>
      <c r="BL13" s="231"/>
      <c r="BM13" s="232"/>
      <c r="BN13" s="64"/>
      <c r="BO13" s="230" t="s">
        <v>37</v>
      </c>
      <c r="BP13" s="231"/>
      <c r="BQ13" s="231"/>
      <c r="BR13" s="231"/>
      <c r="BS13" s="231"/>
      <c r="BT13" s="232"/>
      <c r="BU13" s="64"/>
      <c r="BV13" s="230" t="s">
        <v>38</v>
      </c>
      <c r="BW13" s="231"/>
      <c r="BX13" s="231"/>
      <c r="BY13" s="231"/>
      <c r="BZ13" s="231"/>
      <c r="CA13" s="232"/>
      <c r="CB13" s="64"/>
      <c r="CC13" s="230" t="s">
        <v>39</v>
      </c>
      <c r="CD13" s="231"/>
      <c r="CE13" s="231"/>
      <c r="CF13" s="231"/>
      <c r="CG13" s="231"/>
      <c r="CH13" s="232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</row>
    <row r="14" spans="1:121" ht="15" customHeight="1" thickBot="1" x14ac:dyDescent="0.3">
      <c r="A14" s="147" t="str">
        <f>+VLOOKUP(CU17,CV19:DN24,14,FALSE)</f>
        <v>Type</v>
      </c>
      <c r="B14" s="33" t="s">
        <v>36</v>
      </c>
      <c r="C14" s="136" t="s">
        <v>37</v>
      </c>
      <c r="D14" s="136" t="s">
        <v>38</v>
      </c>
      <c r="E14" s="148" t="s">
        <v>39</v>
      </c>
      <c r="F14" s="33" t="s">
        <v>36</v>
      </c>
      <c r="G14" s="136" t="s">
        <v>37</v>
      </c>
      <c r="H14" s="136" t="s">
        <v>38</v>
      </c>
      <c r="I14" s="148" t="s">
        <v>39</v>
      </c>
      <c r="J14" s="33" t="s">
        <v>36</v>
      </c>
      <c r="K14" s="136" t="s">
        <v>37</v>
      </c>
      <c r="L14" s="136" t="s">
        <v>38</v>
      </c>
      <c r="M14" s="148" t="s">
        <v>39</v>
      </c>
      <c r="N14" s="33" t="s">
        <v>36</v>
      </c>
      <c r="O14" s="136" t="s">
        <v>37</v>
      </c>
      <c r="P14" s="136" t="s">
        <v>38</v>
      </c>
      <c r="Q14" s="104" t="s">
        <v>39</v>
      </c>
      <c r="R14" s="147" t="str">
        <f>A14</f>
        <v>Type</v>
      </c>
      <c r="S14" s="33" t="s">
        <v>36</v>
      </c>
      <c r="T14" s="136" t="s">
        <v>37</v>
      </c>
      <c r="U14" s="136" t="s">
        <v>38</v>
      </c>
      <c r="V14" s="148" t="s">
        <v>39</v>
      </c>
      <c r="W14" s="33" t="s">
        <v>36</v>
      </c>
      <c r="X14" s="136" t="s">
        <v>37</v>
      </c>
      <c r="Y14" s="136" t="s">
        <v>38</v>
      </c>
      <c r="Z14" s="148" t="s">
        <v>39</v>
      </c>
      <c r="AA14" s="94"/>
      <c r="AB14" s="94"/>
      <c r="AC14" s="94"/>
      <c r="AD14" s="94"/>
      <c r="AE14" s="94"/>
      <c r="AF14" s="94"/>
      <c r="AG14" s="94"/>
      <c r="AH14" s="96"/>
      <c r="AI14" s="228" t="str">
        <f>R15</f>
        <v>Height [mm]</v>
      </c>
      <c r="AJ14" s="94"/>
      <c r="AK14" s="243" t="s">
        <v>2</v>
      </c>
      <c r="AL14" s="242" t="s">
        <v>81</v>
      </c>
      <c r="AM14" s="240" t="s">
        <v>3</v>
      </c>
      <c r="AN14" s="224" t="s">
        <v>4</v>
      </c>
      <c r="AO14" s="94"/>
      <c r="AP14" s="243" t="s">
        <v>2</v>
      </c>
      <c r="AQ14" s="242" t="s">
        <v>81</v>
      </c>
      <c r="AR14" s="240" t="s">
        <v>3</v>
      </c>
      <c r="AS14" s="224" t="s">
        <v>4</v>
      </c>
      <c r="AT14" s="94"/>
      <c r="AU14" s="243" t="s">
        <v>2</v>
      </c>
      <c r="AV14" s="242" t="s">
        <v>81</v>
      </c>
      <c r="AW14" s="240" t="s">
        <v>3</v>
      </c>
      <c r="AX14" s="224" t="s">
        <v>4</v>
      </c>
      <c r="AY14" s="94"/>
      <c r="AZ14" s="243" t="s">
        <v>2</v>
      </c>
      <c r="BA14" s="242" t="s">
        <v>81</v>
      </c>
      <c r="BB14" s="240" t="s">
        <v>3</v>
      </c>
      <c r="BC14" s="224" t="s">
        <v>4</v>
      </c>
      <c r="BD14" s="94"/>
      <c r="BE14" s="94"/>
      <c r="BF14" s="94"/>
      <c r="BG14" s="94"/>
      <c r="BH14" s="234"/>
      <c r="BI14" s="234"/>
      <c r="BJ14" s="234"/>
      <c r="BK14" s="234"/>
      <c r="BL14" s="234"/>
      <c r="BM14" s="235"/>
      <c r="BN14" s="64"/>
      <c r="BO14" s="233"/>
      <c r="BP14" s="234"/>
      <c r="BQ14" s="234"/>
      <c r="BR14" s="234"/>
      <c r="BS14" s="234"/>
      <c r="BT14" s="235"/>
      <c r="BU14" s="64"/>
      <c r="BV14" s="233"/>
      <c r="BW14" s="234"/>
      <c r="BX14" s="234"/>
      <c r="BY14" s="234"/>
      <c r="BZ14" s="234"/>
      <c r="CA14" s="235"/>
      <c r="CB14" s="64"/>
      <c r="CC14" s="233"/>
      <c r="CD14" s="234"/>
      <c r="CE14" s="234"/>
      <c r="CF14" s="234"/>
      <c r="CG14" s="234"/>
      <c r="CH14" s="235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</row>
    <row r="15" spans="1:121" ht="15.75" customHeight="1" thickBot="1" x14ac:dyDescent="0.3">
      <c r="A15" s="149" t="str">
        <f>+VLOOKUP(CU17,CV19:DN24,13,FALSE)</f>
        <v>Height [mm]</v>
      </c>
      <c r="B15" s="236" t="str">
        <f>+VLOOKUP(CU17,CV19:DN24,18,FALSE)</f>
        <v>Single</v>
      </c>
      <c r="C15" s="252"/>
      <c r="D15" s="297" t="str">
        <f>+VLOOKUP(CU17,CV19:DN24,19,FALSE)</f>
        <v>Double</v>
      </c>
      <c r="E15" s="238"/>
      <c r="F15" s="236" t="str">
        <f>B15</f>
        <v>Single</v>
      </c>
      <c r="G15" s="252"/>
      <c r="H15" s="297" t="str">
        <f>D15</f>
        <v>Double</v>
      </c>
      <c r="I15" s="238"/>
      <c r="J15" s="236" t="str">
        <f>F15</f>
        <v>Single</v>
      </c>
      <c r="K15" s="252"/>
      <c r="L15" s="297" t="str">
        <f>H15</f>
        <v>Double</v>
      </c>
      <c r="M15" s="238"/>
      <c r="N15" s="237" t="str">
        <f>J15</f>
        <v>Single</v>
      </c>
      <c r="O15" s="252"/>
      <c r="P15" s="297" t="str">
        <f>L15</f>
        <v>Double</v>
      </c>
      <c r="Q15" s="237"/>
      <c r="R15" s="149" t="str">
        <f>A15</f>
        <v>Height [mm]</v>
      </c>
      <c r="S15" s="236" t="str">
        <f>B15</f>
        <v>Single</v>
      </c>
      <c r="T15" s="252" t="str">
        <f>B15</f>
        <v>Single</v>
      </c>
      <c r="U15" s="297" t="str">
        <f>D15</f>
        <v>Double</v>
      </c>
      <c r="V15" s="238" t="e">
        <f>#REF!</f>
        <v>#REF!</v>
      </c>
      <c r="W15" s="236" t="str">
        <f>F15</f>
        <v>Single</v>
      </c>
      <c r="X15" s="252" t="str">
        <f>F15</f>
        <v>Single</v>
      </c>
      <c r="Y15" s="297" t="str">
        <f>H15</f>
        <v>Double</v>
      </c>
      <c r="Z15" s="239" t="e">
        <f>#REF!</f>
        <v>#REF!</v>
      </c>
      <c r="AA15" s="94"/>
      <c r="AB15" s="94"/>
      <c r="AC15" s="94"/>
      <c r="AD15" s="94"/>
      <c r="AE15" s="94"/>
      <c r="AF15" s="94"/>
      <c r="AG15" s="94"/>
      <c r="AH15" s="96"/>
      <c r="AI15" s="229"/>
      <c r="AJ15" s="94"/>
      <c r="AK15" s="244"/>
      <c r="AL15" s="241"/>
      <c r="AM15" s="241"/>
      <c r="AN15" s="225"/>
      <c r="AO15" s="46"/>
      <c r="AP15" s="244"/>
      <c r="AQ15" s="241"/>
      <c r="AR15" s="241"/>
      <c r="AS15" s="225"/>
      <c r="AT15" s="46"/>
      <c r="AU15" s="244"/>
      <c r="AV15" s="241"/>
      <c r="AW15" s="241"/>
      <c r="AX15" s="225"/>
      <c r="AY15" s="46"/>
      <c r="AZ15" s="244"/>
      <c r="BA15" s="241"/>
      <c r="BB15" s="241"/>
      <c r="BC15" s="225"/>
      <c r="BD15" s="45"/>
      <c r="BE15" s="312"/>
      <c r="BF15" s="312"/>
      <c r="BG15" s="94"/>
      <c r="BH15" s="106" t="str">
        <f t="shared" ref="BH15:BH48" si="0">R15</f>
        <v>Height [mm]</v>
      </c>
      <c r="BI15" s="70" t="s">
        <v>2</v>
      </c>
      <c r="BJ15" s="48" t="s">
        <v>41</v>
      </c>
      <c r="BK15" s="69" t="s">
        <v>40</v>
      </c>
      <c r="BL15" s="49" t="s">
        <v>3</v>
      </c>
      <c r="BM15" s="50" t="s">
        <v>4</v>
      </c>
      <c r="BN15" s="35"/>
      <c r="BO15" s="47" t="str">
        <f>R15</f>
        <v>Height [mm]</v>
      </c>
      <c r="BP15" s="47" t="s">
        <v>2</v>
      </c>
      <c r="BQ15" s="48" t="s">
        <v>41</v>
      </c>
      <c r="BR15" s="69" t="s">
        <v>40</v>
      </c>
      <c r="BS15" s="49" t="s">
        <v>3</v>
      </c>
      <c r="BT15" s="50" t="s">
        <v>4</v>
      </c>
      <c r="BU15" s="35"/>
      <c r="BV15" s="47" t="str">
        <f>BO15</f>
        <v>Height [mm]</v>
      </c>
      <c r="BW15" s="47" t="s">
        <v>2</v>
      </c>
      <c r="BX15" s="48" t="s">
        <v>41</v>
      </c>
      <c r="BY15" s="69" t="s">
        <v>40</v>
      </c>
      <c r="BZ15" s="49" t="s">
        <v>3</v>
      </c>
      <c r="CA15" s="50" t="s">
        <v>4</v>
      </c>
      <c r="CB15" s="35"/>
      <c r="CC15" s="47" t="str">
        <f>BV15</f>
        <v>Height [mm]</v>
      </c>
      <c r="CD15" s="47" t="s">
        <v>2</v>
      </c>
      <c r="CE15" s="48" t="s">
        <v>41</v>
      </c>
      <c r="CF15" s="69" t="s">
        <v>40</v>
      </c>
      <c r="CG15" s="49" t="s">
        <v>3</v>
      </c>
      <c r="CH15" s="50" t="s">
        <v>4</v>
      </c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U15" s="306" t="s">
        <v>32</v>
      </c>
      <c r="CV15" s="307"/>
      <c r="CW15" s="307"/>
      <c r="CX15" s="308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</row>
    <row r="16" spans="1:121" ht="15.75" customHeight="1" thickBot="1" x14ac:dyDescent="0.3">
      <c r="A16" s="71">
        <v>800</v>
      </c>
      <c r="B16" s="137">
        <f>W16/1000*$B$13</f>
        <v>171.24007490477928</v>
      </c>
      <c r="C16" s="132">
        <f t="shared" ref="C16:E21" si="1">X16/1000*$B$13</f>
        <v>212.38471532812443</v>
      </c>
      <c r="D16" s="132">
        <f t="shared" si="1"/>
        <v>284.44906376451445</v>
      </c>
      <c r="E16" s="133">
        <f t="shared" si="1"/>
        <v>389.84651343780621</v>
      </c>
      <c r="F16" s="137">
        <f>W16/1000*$F$13</f>
        <v>228.32009987303903</v>
      </c>
      <c r="G16" s="132">
        <f t="shared" ref="G16:I21" si="2">X16/1000*$F$13</f>
        <v>283.17962043749924</v>
      </c>
      <c r="H16" s="132">
        <f t="shared" si="2"/>
        <v>379.26541835268591</v>
      </c>
      <c r="I16" s="133">
        <f t="shared" si="2"/>
        <v>519.79535125040832</v>
      </c>
      <c r="J16" s="137">
        <f>W16/1000*$J$13</f>
        <v>285.4001248412988</v>
      </c>
      <c r="K16" s="132">
        <f t="shared" ref="K16:M21" si="3">X16/1000*$J$13</f>
        <v>353.97452554687402</v>
      </c>
      <c r="L16" s="132">
        <f t="shared" si="3"/>
        <v>474.08177294085738</v>
      </c>
      <c r="M16" s="133">
        <f t="shared" si="3"/>
        <v>649.74418906301037</v>
      </c>
      <c r="N16" s="137">
        <f>W16/1000*$N$13</f>
        <v>342.48014980955855</v>
      </c>
      <c r="O16" s="132">
        <f t="shared" ref="O16:Q21" si="4">X16/1000*$N$13</f>
        <v>424.76943065624886</v>
      </c>
      <c r="P16" s="132">
        <f t="shared" si="4"/>
        <v>568.8981275290289</v>
      </c>
      <c r="Q16" s="179">
        <f t="shared" si="4"/>
        <v>779.69302687561242</v>
      </c>
      <c r="R16" s="210">
        <f>A16</f>
        <v>800</v>
      </c>
      <c r="S16" s="137">
        <f>W16/1000*$S$13</f>
        <v>399.5601747778183</v>
      </c>
      <c r="T16" s="132">
        <f t="shared" ref="T16:V21" si="5">X16/1000*$S$13</f>
        <v>495.56433576562364</v>
      </c>
      <c r="U16" s="132">
        <f t="shared" si="5"/>
        <v>663.71448211720042</v>
      </c>
      <c r="V16" s="133">
        <f t="shared" si="5"/>
        <v>909.64186468821447</v>
      </c>
      <c r="W16" s="137">
        <f>((POWER((((($H$6+$K$6)/2)-$N$6)/50),AK16))*AL16)*(1-$K$8)</f>
        <v>570.80024968259761</v>
      </c>
      <c r="X16" s="132">
        <f>((POWER((((($H$6+$K$6)/2)-$N$6)/50),AP16))*AQ16)*(1-$K$8)</f>
        <v>707.94905109374804</v>
      </c>
      <c r="Y16" s="132">
        <f>((POWER((((($H$6+$K$6)/2)-$N$6)/50),AU16))*AV16)*(1-$K$8)</f>
        <v>948.16354588171475</v>
      </c>
      <c r="Z16" s="132">
        <f>((POWER((((($H$6+$K$6)/2)-$N$6)/50),AZ16))*BA16)*(1-$K$8)</f>
        <v>1299.4883781260207</v>
      </c>
      <c r="AA16" s="93"/>
      <c r="AB16" s="93"/>
      <c r="AC16" s="93"/>
      <c r="AD16" s="93"/>
      <c r="AE16" s="93"/>
      <c r="AF16" s="93"/>
      <c r="AG16" s="93"/>
      <c r="AH16" s="97"/>
      <c r="AI16" s="189">
        <f>R16</f>
        <v>800</v>
      </c>
      <c r="AJ16" s="190"/>
      <c r="AK16" s="191">
        <f>BI16</f>
        <v>1.25</v>
      </c>
      <c r="AL16" s="192">
        <f>BK16</f>
        <v>891.48</v>
      </c>
      <c r="AM16" s="193">
        <f>BL16</f>
        <v>21.52</v>
      </c>
      <c r="AN16" s="193">
        <f>BM16</f>
        <v>2.16</v>
      </c>
      <c r="AO16" s="194"/>
      <c r="AP16" s="191">
        <f>BP16</f>
        <v>1.25</v>
      </c>
      <c r="AQ16" s="192">
        <f>BR16</f>
        <v>1105.68</v>
      </c>
      <c r="AR16" s="193">
        <f>BS16</f>
        <v>28.799999999999997</v>
      </c>
      <c r="AS16" s="193">
        <f>BT16</f>
        <v>2.16</v>
      </c>
      <c r="AT16" s="194"/>
      <c r="AU16" s="191">
        <f>BW16</f>
        <v>1.26</v>
      </c>
      <c r="AV16" s="192">
        <f>BY16</f>
        <v>1486.14</v>
      </c>
      <c r="AW16" s="193">
        <f>BZ16</f>
        <v>43.04</v>
      </c>
      <c r="AX16" s="193">
        <f>CA16</f>
        <v>4.32</v>
      </c>
      <c r="AY16" s="194"/>
      <c r="AZ16" s="191">
        <f>CD16</f>
        <v>1.27</v>
      </c>
      <c r="BA16" s="192">
        <f>CF16</f>
        <v>2044.08</v>
      </c>
      <c r="BB16" s="193">
        <f>CG16</f>
        <v>57.599999999999994</v>
      </c>
      <c r="BC16" s="193">
        <f>DH16</f>
        <v>0</v>
      </c>
      <c r="BD16" s="93"/>
      <c r="BE16" s="93"/>
      <c r="BF16" s="93"/>
      <c r="BG16" s="93"/>
      <c r="BH16" s="107">
        <f t="shared" si="0"/>
        <v>800</v>
      </c>
      <c r="BI16" s="59">
        <v>1.25</v>
      </c>
      <c r="BJ16" s="60">
        <v>874</v>
      </c>
      <c r="BK16" s="61">
        <f>BJ16*1.02</f>
        <v>891.48</v>
      </c>
      <c r="BL16" s="57">
        <f>$BL$18/1000*BH16</f>
        <v>21.52</v>
      </c>
      <c r="BM16" s="57">
        <f>$BM$18/1000*BH16</f>
        <v>2.16</v>
      </c>
      <c r="BO16" s="67">
        <f>BH16</f>
        <v>800</v>
      </c>
      <c r="BP16" s="59">
        <v>1.25</v>
      </c>
      <c r="BQ16" s="60">
        <v>1084</v>
      </c>
      <c r="BR16" s="61">
        <f>BQ16*1.02</f>
        <v>1105.68</v>
      </c>
      <c r="BS16" s="57">
        <f>$BS$18/1000*BO16</f>
        <v>28.799999999999997</v>
      </c>
      <c r="BT16" s="57">
        <f>$BT$18/1000*BO16</f>
        <v>2.16</v>
      </c>
      <c r="BV16" s="67">
        <f t="shared" ref="BV16:BV37" si="6">BO16</f>
        <v>800</v>
      </c>
      <c r="BW16" s="59">
        <v>1.26</v>
      </c>
      <c r="BX16" s="60">
        <v>1457</v>
      </c>
      <c r="BY16" s="61">
        <f>BX16*1.02</f>
        <v>1486.14</v>
      </c>
      <c r="BZ16" s="57">
        <f>$BZ$18/1000*BV16</f>
        <v>43.04</v>
      </c>
      <c r="CA16" s="57">
        <f>$CA$18/1000*BV16</f>
        <v>4.32</v>
      </c>
      <c r="CC16" s="67">
        <f t="shared" ref="CC16:CC37" si="7">BV16</f>
        <v>800</v>
      </c>
      <c r="CD16" s="59">
        <v>1.27</v>
      </c>
      <c r="CE16" s="60">
        <v>2004</v>
      </c>
      <c r="CF16" s="61">
        <f>CE16*1.02</f>
        <v>2044.08</v>
      </c>
      <c r="CG16" s="57">
        <f>$CG$18/1000*CC16</f>
        <v>57.599999999999994</v>
      </c>
      <c r="CH16" s="57">
        <f>$CH$18/1000*CC16</f>
        <v>4.32</v>
      </c>
      <c r="CU16" s="309"/>
      <c r="CV16" s="310"/>
      <c r="CW16" s="310"/>
      <c r="CX16" s="311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</row>
    <row r="17" spans="1:119" ht="15.75" customHeight="1" thickBot="1" x14ac:dyDescent="0.3">
      <c r="A17" s="72">
        <v>900</v>
      </c>
      <c r="B17" s="138">
        <f t="shared" ref="B17:B33" si="8">W17/1000*$B$13</f>
        <v>189.75516309528459</v>
      </c>
      <c r="C17" s="134">
        <f t="shared" si="1"/>
        <v>234.81834070180543</v>
      </c>
      <c r="D17" s="134">
        <f t="shared" si="1"/>
        <v>314.51437318094213</v>
      </c>
      <c r="E17" s="135">
        <f t="shared" si="1"/>
        <v>425.05720152774774</v>
      </c>
      <c r="F17" s="138">
        <f t="shared" ref="F17:F33" si="9">W17/1000*$F$13</f>
        <v>253.00688412704613</v>
      </c>
      <c r="G17" s="134">
        <f t="shared" si="2"/>
        <v>313.09112093574061</v>
      </c>
      <c r="H17" s="134">
        <f t="shared" si="2"/>
        <v>419.35249757458951</v>
      </c>
      <c r="I17" s="135">
        <f t="shared" si="2"/>
        <v>566.74293537033031</v>
      </c>
      <c r="J17" s="138">
        <f t="shared" ref="J17:J33" si="10">W17/1000*$J$13</f>
        <v>316.25860515880765</v>
      </c>
      <c r="K17" s="134">
        <f t="shared" si="3"/>
        <v>391.36390116967573</v>
      </c>
      <c r="L17" s="134">
        <f t="shared" si="3"/>
        <v>524.19062196823688</v>
      </c>
      <c r="M17" s="135">
        <f t="shared" si="3"/>
        <v>708.42866921291295</v>
      </c>
      <c r="N17" s="138">
        <f t="shared" ref="N17:N33" si="11">W17/1000*$N$13</f>
        <v>379.51032619056917</v>
      </c>
      <c r="O17" s="134">
        <f t="shared" si="4"/>
        <v>469.63668140361085</v>
      </c>
      <c r="P17" s="134">
        <f t="shared" si="4"/>
        <v>629.02874636188426</v>
      </c>
      <c r="Q17" s="180">
        <f t="shared" si="4"/>
        <v>850.11440305549547</v>
      </c>
      <c r="R17" s="211">
        <f t="shared" ref="R17:R37" si="12">A17</f>
        <v>900</v>
      </c>
      <c r="S17" s="138">
        <f t="shared" ref="S17:S33" si="13">W17/1000*$S$13</f>
        <v>442.76204722233075</v>
      </c>
      <c r="T17" s="134">
        <f t="shared" si="5"/>
        <v>547.90946163754597</v>
      </c>
      <c r="U17" s="134">
        <f t="shared" si="5"/>
        <v>733.86687075553164</v>
      </c>
      <c r="V17" s="135">
        <f t="shared" si="5"/>
        <v>991.80013689807811</v>
      </c>
      <c r="W17" s="138">
        <f t="shared" ref="W17:W33" si="14">((POWER((((($H$6+$K$6)/2)-$N$6)/50),AK17))*AL17)*(1-$K$8)</f>
        <v>632.51721031761531</v>
      </c>
      <c r="X17" s="134">
        <f t="shared" ref="X17:X33" si="15">((POWER((((($H$6+$K$6)/2)-$N$6)/50),AP17))*AQ17)*(1-$K$8)</f>
        <v>782.72780233935146</v>
      </c>
      <c r="Y17" s="134">
        <f t="shared" ref="Y17:Y33" si="16">((POWER((((($H$6+$K$6)/2)-$N$6)/50),AU17))*AV17)*(1-$K$8)</f>
        <v>1048.3812439364738</v>
      </c>
      <c r="Z17" s="134">
        <f t="shared" ref="Z17:Z33" si="17">((POWER((((($H$6+$K$6)/2)-$N$6)/50),AZ17))*BA17)*(1-$K$8)</f>
        <v>1416.8573384258259</v>
      </c>
      <c r="AA17" s="95"/>
      <c r="AB17" s="95"/>
      <c r="AC17" s="95"/>
      <c r="AD17" s="95"/>
      <c r="AE17" s="95"/>
      <c r="AF17" s="95"/>
      <c r="AG17" s="95"/>
      <c r="AH17" s="98"/>
      <c r="AI17" s="195">
        <f t="shared" ref="AI17:AI33" si="18">R17</f>
        <v>900</v>
      </c>
      <c r="AJ17" s="196"/>
      <c r="AK17" s="197">
        <f t="shared" ref="AK17:AK38" si="19">BI17</f>
        <v>1.25</v>
      </c>
      <c r="AL17" s="198">
        <f t="shared" ref="AL17:AL38" si="20">BK17</f>
        <v>987.87</v>
      </c>
      <c r="AM17" s="199">
        <f t="shared" ref="AM17:AM38" si="21">BL17</f>
        <v>24.21</v>
      </c>
      <c r="AN17" s="199">
        <f t="shared" ref="AN17:AN38" si="22">BM17</f>
        <v>2.4300000000000002</v>
      </c>
      <c r="AO17" s="200"/>
      <c r="AP17" s="197">
        <f t="shared" ref="AP17:AP38" si="23">BP17</f>
        <v>1.25</v>
      </c>
      <c r="AQ17" s="198">
        <f t="shared" ref="AQ17:AQ38" si="24">BR17</f>
        <v>1222.47</v>
      </c>
      <c r="AR17" s="199">
        <f t="shared" ref="AR17:AR38" si="25">BS17</f>
        <v>32.4</v>
      </c>
      <c r="AS17" s="199">
        <f t="shared" ref="AS17:AS38" si="26">BT17</f>
        <v>2.4300000000000002</v>
      </c>
      <c r="AT17" s="200"/>
      <c r="AU17" s="197">
        <f t="shared" ref="AU17:AU38" si="27">BW17</f>
        <v>1.26</v>
      </c>
      <c r="AV17" s="198">
        <f t="shared" ref="AV17:AV38" si="28">BY17</f>
        <v>1643.22</v>
      </c>
      <c r="AW17" s="199">
        <f t="shared" ref="AW17:AW38" si="29">BZ17</f>
        <v>48.42</v>
      </c>
      <c r="AX17" s="199">
        <f t="shared" ref="AX17:AX38" si="30">CA17</f>
        <v>4.8600000000000003</v>
      </c>
      <c r="AY17" s="200"/>
      <c r="AZ17" s="197">
        <f t="shared" ref="AZ17:AZ38" si="31">CD17</f>
        <v>1.27</v>
      </c>
      <c r="BA17" s="198">
        <f t="shared" ref="BA17:BA38" si="32">CF17</f>
        <v>2228.6999999999998</v>
      </c>
      <c r="BB17" s="199">
        <f t="shared" ref="BB17:BB48" si="33">CG17</f>
        <v>64.8</v>
      </c>
      <c r="BC17" s="199">
        <f t="shared" ref="BC17:BC38" si="34">CH17</f>
        <v>4.8600000000000003</v>
      </c>
      <c r="BD17" s="95"/>
      <c r="BE17" s="95"/>
      <c r="BF17" s="95"/>
      <c r="BG17" s="95"/>
      <c r="BH17" s="107">
        <f t="shared" si="0"/>
        <v>900</v>
      </c>
      <c r="BI17" s="55">
        <v>1.25</v>
      </c>
      <c r="BJ17" s="120">
        <f>($BJ$18-$BJ$16)/2+BJ16</f>
        <v>968.5</v>
      </c>
      <c r="BK17" s="57">
        <f t="shared" ref="BK17:BK37" si="35">BJ17*1.02</f>
        <v>987.87</v>
      </c>
      <c r="BL17" s="57">
        <f>$BL$18/1000*BH17</f>
        <v>24.21</v>
      </c>
      <c r="BM17" s="57">
        <f>$BM$18/1000*BH17</f>
        <v>2.4300000000000002</v>
      </c>
      <c r="BN17" s="65"/>
      <c r="BO17" s="67">
        <f t="shared" ref="BO17:BO37" si="36">BH17</f>
        <v>900</v>
      </c>
      <c r="BP17" s="55">
        <v>1.25</v>
      </c>
      <c r="BQ17" s="120">
        <f>(BQ18-BQ16)/2+BQ16</f>
        <v>1198.5</v>
      </c>
      <c r="BR17" s="57">
        <f t="shared" ref="BR17:BR37" si="37">BQ17*1.02</f>
        <v>1222.47</v>
      </c>
      <c r="BS17" s="57">
        <f t="shared" ref="BS17:BS48" si="38">$BS$18/1000*BO17</f>
        <v>32.4</v>
      </c>
      <c r="BT17" s="57">
        <f t="shared" ref="BT17:BT48" si="39">$BT$18/1000*BO17</f>
        <v>2.4300000000000002</v>
      </c>
      <c r="BU17" s="65"/>
      <c r="BV17" s="67">
        <f t="shared" si="6"/>
        <v>900</v>
      </c>
      <c r="BW17" s="55">
        <v>1.26</v>
      </c>
      <c r="BX17" s="120">
        <f>(BX18-BX16)/2+BX16</f>
        <v>1611</v>
      </c>
      <c r="BY17" s="57">
        <f t="shared" ref="BY17:BY37" si="40">BX17*1.02</f>
        <v>1643.22</v>
      </c>
      <c r="BZ17" s="57">
        <f t="shared" ref="BZ17:BZ48" si="41">$BZ$18/1000*BV17</f>
        <v>48.42</v>
      </c>
      <c r="CA17" s="57">
        <f t="shared" ref="CA17:CA48" si="42">$CA$18/1000*BV17</f>
        <v>4.8600000000000003</v>
      </c>
      <c r="CB17" s="65"/>
      <c r="CC17" s="67">
        <f t="shared" si="7"/>
        <v>900</v>
      </c>
      <c r="CD17" s="55">
        <v>1.27</v>
      </c>
      <c r="CE17" s="120">
        <f>(CE18-CE16)/2+CE16</f>
        <v>2185</v>
      </c>
      <c r="CF17" s="57">
        <f t="shared" ref="CF17:CF37" si="43">CE17*1.02</f>
        <v>2228.6999999999998</v>
      </c>
      <c r="CG17" s="57">
        <f t="shared" ref="CG17:CG48" si="44">$CG$18/1000*CC17</f>
        <v>64.8</v>
      </c>
      <c r="CH17" s="57">
        <f t="shared" ref="CH17:CH48" si="45">$CH$18/1000*CC17</f>
        <v>4.8600000000000003</v>
      </c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U17" s="88">
        <v>3</v>
      </c>
      <c r="CV17"/>
      <c r="CW17"/>
      <c r="CX17"/>
      <c r="CY17"/>
      <c r="CZ17"/>
      <c r="DA17"/>
      <c r="DB17"/>
      <c r="DC17"/>
      <c r="DD17"/>
      <c r="DE17"/>
      <c r="DF17"/>
      <c r="DG17" s="1" t="s">
        <v>42</v>
      </c>
      <c r="DH17"/>
      <c r="DI17"/>
      <c r="DJ17"/>
      <c r="DK17"/>
      <c r="DL17"/>
      <c r="DM17"/>
      <c r="DN17"/>
    </row>
    <row r="18" spans="1:119" ht="15.75" thickBot="1" x14ac:dyDescent="0.3">
      <c r="A18" s="73">
        <v>1000</v>
      </c>
      <c r="B18" s="156">
        <f t="shared" si="8"/>
        <v>208.27025128578984</v>
      </c>
      <c r="C18" s="157">
        <f t="shared" si="1"/>
        <v>257.25196607548645</v>
      </c>
      <c r="D18" s="157">
        <f t="shared" si="1"/>
        <v>344.57968259736992</v>
      </c>
      <c r="E18" s="158">
        <f t="shared" si="1"/>
        <v>458.62915359810933</v>
      </c>
      <c r="F18" s="156">
        <f t="shared" si="9"/>
        <v>277.69366838105316</v>
      </c>
      <c r="G18" s="157">
        <f t="shared" si="2"/>
        <v>343.00262143398197</v>
      </c>
      <c r="H18" s="157">
        <f t="shared" si="2"/>
        <v>459.43957679649321</v>
      </c>
      <c r="I18" s="158">
        <f t="shared" si="2"/>
        <v>611.50553813081251</v>
      </c>
      <c r="J18" s="156">
        <f t="shared" si="10"/>
        <v>347.11708547631645</v>
      </c>
      <c r="K18" s="157">
        <f t="shared" si="3"/>
        <v>428.75327679247744</v>
      </c>
      <c r="L18" s="157">
        <f t="shared" si="3"/>
        <v>574.2994709956165</v>
      </c>
      <c r="M18" s="158">
        <f t="shared" si="3"/>
        <v>764.38192266351552</v>
      </c>
      <c r="N18" s="156">
        <f t="shared" si="11"/>
        <v>416.54050257157968</v>
      </c>
      <c r="O18" s="157">
        <f t="shared" si="4"/>
        <v>514.5039321509729</v>
      </c>
      <c r="P18" s="157">
        <f t="shared" si="4"/>
        <v>689.15936519473985</v>
      </c>
      <c r="Q18" s="181">
        <f t="shared" si="4"/>
        <v>917.25830719621865</v>
      </c>
      <c r="R18" s="212">
        <f t="shared" si="12"/>
        <v>1000</v>
      </c>
      <c r="S18" s="156">
        <f t="shared" si="13"/>
        <v>485.96391966684297</v>
      </c>
      <c r="T18" s="157">
        <f t="shared" si="5"/>
        <v>600.25458750946837</v>
      </c>
      <c r="U18" s="157">
        <f t="shared" si="5"/>
        <v>804.01925939386308</v>
      </c>
      <c r="V18" s="158">
        <f t="shared" si="5"/>
        <v>1070.1346917289218</v>
      </c>
      <c r="W18" s="156">
        <f t="shared" si="14"/>
        <v>694.23417095263289</v>
      </c>
      <c r="X18" s="157">
        <f t="shared" si="15"/>
        <v>857.50655358495487</v>
      </c>
      <c r="Y18" s="157">
        <f t="shared" si="16"/>
        <v>1148.598941991233</v>
      </c>
      <c r="Z18" s="157">
        <f t="shared" si="17"/>
        <v>1528.763845327031</v>
      </c>
      <c r="AA18" s="93"/>
      <c r="AB18" s="93"/>
      <c r="AC18" s="93"/>
      <c r="AD18" s="93"/>
      <c r="AE18" s="93"/>
      <c r="AF18" s="93"/>
      <c r="AG18" s="93"/>
      <c r="AH18" s="97"/>
      <c r="AI18" s="189">
        <f t="shared" si="18"/>
        <v>1000</v>
      </c>
      <c r="AJ18" s="190"/>
      <c r="AK18" s="201">
        <f t="shared" si="19"/>
        <v>1.25</v>
      </c>
      <c r="AL18" s="192">
        <f t="shared" si="20"/>
        <v>1084.26</v>
      </c>
      <c r="AM18" s="193">
        <f t="shared" si="21"/>
        <v>26.9</v>
      </c>
      <c r="AN18" s="193">
        <f t="shared" si="22"/>
        <v>2.7</v>
      </c>
      <c r="AO18" s="194"/>
      <c r="AP18" s="201">
        <f t="shared" si="23"/>
        <v>1.25</v>
      </c>
      <c r="AQ18" s="192">
        <f t="shared" si="24"/>
        <v>1339.26</v>
      </c>
      <c r="AR18" s="193">
        <f t="shared" si="25"/>
        <v>36</v>
      </c>
      <c r="AS18" s="193">
        <f t="shared" si="26"/>
        <v>2.7</v>
      </c>
      <c r="AT18" s="194"/>
      <c r="AU18" s="201">
        <f t="shared" si="27"/>
        <v>1.26</v>
      </c>
      <c r="AV18" s="192">
        <f t="shared" si="28"/>
        <v>1800.3</v>
      </c>
      <c r="AW18" s="193">
        <f t="shared" si="29"/>
        <v>53.8</v>
      </c>
      <c r="AX18" s="193">
        <f t="shared" si="30"/>
        <v>5.4</v>
      </c>
      <c r="AY18" s="194"/>
      <c r="AZ18" s="201">
        <f t="shared" si="31"/>
        <v>1.28</v>
      </c>
      <c r="BA18" s="192">
        <f t="shared" si="32"/>
        <v>2413.3200000000002</v>
      </c>
      <c r="BB18" s="193">
        <f t="shared" si="33"/>
        <v>72</v>
      </c>
      <c r="BC18" s="193">
        <f t="shared" si="34"/>
        <v>5.4</v>
      </c>
      <c r="BD18" s="93"/>
      <c r="BE18" s="93"/>
      <c r="BF18" s="93"/>
      <c r="BG18" s="93"/>
      <c r="BH18" s="107">
        <f t="shared" si="0"/>
        <v>1000</v>
      </c>
      <c r="BI18" s="55">
        <v>1.25</v>
      </c>
      <c r="BJ18" s="56">
        <v>1063</v>
      </c>
      <c r="BK18" s="57">
        <f t="shared" si="35"/>
        <v>1084.26</v>
      </c>
      <c r="BL18" s="51">
        <v>26.9</v>
      </c>
      <c r="BM18" s="52">
        <v>2.7</v>
      </c>
      <c r="BO18" s="67">
        <f t="shared" si="36"/>
        <v>1000</v>
      </c>
      <c r="BP18" s="55">
        <v>1.25</v>
      </c>
      <c r="BQ18" s="56">
        <v>1313</v>
      </c>
      <c r="BR18" s="57">
        <f t="shared" si="37"/>
        <v>1339.26</v>
      </c>
      <c r="BS18" s="51">
        <v>36</v>
      </c>
      <c r="BT18" s="52">
        <v>2.7</v>
      </c>
      <c r="BV18" s="67">
        <f t="shared" si="6"/>
        <v>1000</v>
      </c>
      <c r="BW18" s="55">
        <v>1.26</v>
      </c>
      <c r="BX18" s="56">
        <v>1765</v>
      </c>
      <c r="BY18" s="57">
        <f t="shared" si="40"/>
        <v>1800.3</v>
      </c>
      <c r="BZ18" s="51">
        <v>53.8</v>
      </c>
      <c r="CA18" s="52">
        <v>5.4</v>
      </c>
      <c r="CC18" s="67">
        <f t="shared" si="7"/>
        <v>1000</v>
      </c>
      <c r="CD18" s="55">
        <v>1.28</v>
      </c>
      <c r="CE18" s="56">
        <v>2366</v>
      </c>
      <c r="CF18" s="57">
        <f t="shared" si="43"/>
        <v>2413.3200000000002</v>
      </c>
      <c r="CG18" s="56">
        <v>72</v>
      </c>
      <c r="CH18" s="56">
        <v>5.4</v>
      </c>
      <c r="CU18" s="90" t="s">
        <v>43</v>
      </c>
      <c r="CV18" s="91">
        <v>1</v>
      </c>
      <c r="CW18" s="91">
        <v>2</v>
      </c>
      <c r="CX18" s="91">
        <v>3</v>
      </c>
      <c r="CY18" s="91">
        <v>4</v>
      </c>
      <c r="CZ18" s="91">
        <v>5</v>
      </c>
      <c r="DA18" s="91">
        <v>6</v>
      </c>
      <c r="DB18" s="91">
        <v>7</v>
      </c>
      <c r="DC18" s="91">
        <v>8</v>
      </c>
      <c r="DD18" s="91">
        <v>9</v>
      </c>
      <c r="DE18" s="91">
        <v>10</v>
      </c>
      <c r="DF18" s="91">
        <v>11</v>
      </c>
      <c r="DG18" s="91">
        <v>12</v>
      </c>
      <c r="DH18" s="91">
        <v>13</v>
      </c>
      <c r="DI18" s="91">
        <v>14</v>
      </c>
      <c r="DJ18" s="91">
        <v>15</v>
      </c>
      <c r="DK18" s="91">
        <v>16</v>
      </c>
      <c r="DL18" s="91">
        <v>17</v>
      </c>
      <c r="DM18" s="91">
        <v>18</v>
      </c>
      <c r="DN18" s="91">
        <v>19</v>
      </c>
      <c r="DO18" s="92">
        <v>20</v>
      </c>
    </row>
    <row r="19" spans="1:119" ht="15.75" customHeight="1" thickTop="1" thickBot="1" x14ac:dyDescent="0.3">
      <c r="A19" s="175">
        <v>1100</v>
      </c>
      <c r="B19" s="176">
        <f t="shared" si="8"/>
        <v>226.29552232839822</v>
      </c>
      <c r="C19" s="177">
        <f t="shared" si="1"/>
        <v>279.09781087169114</v>
      </c>
      <c r="D19" s="177">
        <f t="shared" si="1"/>
        <v>373.86407488609819</v>
      </c>
      <c r="E19" s="178">
        <f t="shared" si="1"/>
        <v>491.96990356382145</v>
      </c>
      <c r="F19" s="176">
        <f t="shared" si="9"/>
        <v>301.72736310453098</v>
      </c>
      <c r="G19" s="177">
        <f t="shared" si="2"/>
        <v>372.13041449558818</v>
      </c>
      <c r="H19" s="177">
        <f t="shared" si="2"/>
        <v>498.48543318146426</v>
      </c>
      <c r="I19" s="178">
        <f t="shared" si="2"/>
        <v>655.95987141842863</v>
      </c>
      <c r="J19" s="176">
        <f t="shared" si="10"/>
        <v>377.15920388066371</v>
      </c>
      <c r="K19" s="177">
        <f t="shared" si="3"/>
        <v>465.16301811948523</v>
      </c>
      <c r="L19" s="177">
        <f t="shared" si="3"/>
        <v>623.10679147683038</v>
      </c>
      <c r="M19" s="178">
        <f t="shared" si="3"/>
        <v>819.94983927303576</v>
      </c>
      <c r="N19" s="176">
        <f t="shared" si="11"/>
        <v>452.59104465679644</v>
      </c>
      <c r="O19" s="177">
        <f t="shared" si="4"/>
        <v>558.19562174338228</v>
      </c>
      <c r="P19" s="177">
        <f t="shared" si="4"/>
        <v>747.72814977219639</v>
      </c>
      <c r="Q19" s="182">
        <f t="shared" si="4"/>
        <v>983.93980712764289</v>
      </c>
      <c r="R19" s="213">
        <f t="shared" si="12"/>
        <v>1100</v>
      </c>
      <c r="S19" s="176">
        <f t="shared" si="13"/>
        <v>528.02288543292923</v>
      </c>
      <c r="T19" s="177">
        <f t="shared" si="5"/>
        <v>651.22822536727938</v>
      </c>
      <c r="U19" s="177">
        <f t="shared" si="5"/>
        <v>872.34950806756251</v>
      </c>
      <c r="V19" s="178">
        <f t="shared" si="5"/>
        <v>1147.9297749822501</v>
      </c>
      <c r="W19" s="176">
        <f t="shared" si="14"/>
        <v>754.31840776132742</v>
      </c>
      <c r="X19" s="177">
        <f t="shared" si="15"/>
        <v>930.32603623897046</v>
      </c>
      <c r="Y19" s="177">
        <f t="shared" si="16"/>
        <v>1246.2135829536608</v>
      </c>
      <c r="Z19" s="177">
        <f t="shared" si="17"/>
        <v>1639.8996785460715</v>
      </c>
      <c r="AA19" s="95"/>
      <c r="AB19" s="95"/>
      <c r="AC19" s="95"/>
      <c r="AD19" s="95"/>
      <c r="AE19" s="95"/>
      <c r="AF19" s="95"/>
      <c r="AG19" s="95"/>
      <c r="AH19" s="98"/>
      <c r="AI19" s="202">
        <f t="shared" si="18"/>
        <v>1100</v>
      </c>
      <c r="AJ19" s="196"/>
      <c r="AK19" s="197">
        <f t="shared" si="19"/>
        <v>1.25</v>
      </c>
      <c r="AL19" s="198">
        <f t="shared" si="20"/>
        <v>1178.0999999999999</v>
      </c>
      <c r="AM19" s="199">
        <f t="shared" si="21"/>
        <v>29.59</v>
      </c>
      <c r="AN19" s="199">
        <f t="shared" si="22"/>
        <v>2.97</v>
      </c>
      <c r="AO19" s="200"/>
      <c r="AP19" s="197">
        <f t="shared" si="23"/>
        <v>1.25</v>
      </c>
      <c r="AQ19" s="198">
        <f t="shared" si="24"/>
        <v>1452.99</v>
      </c>
      <c r="AR19" s="199">
        <f t="shared" si="25"/>
        <v>39.599999999999994</v>
      </c>
      <c r="AS19" s="199">
        <f t="shared" si="26"/>
        <v>2.97</v>
      </c>
      <c r="AT19" s="200"/>
      <c r="AU19" s="197">
        <f t="shared" si="27"/>
        <v>1.26</v>
      </c>
      <c r="AV19" s="198">
        <f t="shared" si="28"/>
        <v>1953.3</v>
      </c>
      <c r="AW19" s="199">
        <f t="shared" si="29"/>
        <v>59.18</v>
      </c>
      <c r="AX19" s="199">
        <f t="shared" si="30"/>
        <v>5.94</v>
      </c>
      <c r="AY19" s="200"/>
      <c r="AZ19" s="197">
        <f t="shared" si="31"/>
        <v>1.28</v>
      </c>
      <c r="BA19" s="198">
        <f t="shared" si="32"/>
        <v>2588.7600000000002</v>
      </c>
      <c r="BB19" s="199">
        <f t="shared" si="33"/>
        <v>79.199999999999989</v>
      </c>
      <c r="BC19" s="199">
        <f t="shared" si="34"/>
        <v>5.94</v>
      </c>
      <c r="BD19" s="95"/>
      <c r="BE19" s="95"/>
      <c r="BF19" s="95"/>
      <c r="BG19" s="95"/>
      <c r="BH19" s="107">
        <f t="shared" si="0"/>
        <v>1100</v>
      </c>
      <c r="BI19" s="55">
        <v>1.25</v>
      </c>
      <c r="BJ19" s="120">
        <f>(BJ20-BJ18)/2+BJ18</f>
        <v>1155</v>
      </c>
      <c r="BK19" s="57">
        <f t="shared" si="35"/>
        <v>1178.0999999999999</v>
      </c>
      <c r="BL19" s="57">
        <f>$BL$18/1000*BH19</f>
        <v>29.59</v>
      </c>
      <c r="BM19" s="57">
        <f>$BM$18/1000*BH19</f>
        <v>2.97</v>
      </c>
      <c r="BN19" s="65"/>
      <c r="BO19" s="67">
        <f t="shared" si="36"/>
        <v>1100</v>
      </c>
      <c r="BP19" s="55">
        <v>1.25</v>
      </c>
      <c r="BQ19" s="120">
        <f>(BQ20-BQ18)/2+BQ18</f>
        <v>1424.5</v>
      </c>
      <c r="BR19" s="57">
        <f t="shared" si="37"/>
        <v>1452.99</v>
      </c>
      <c r="BS19" s="57">
        <f t="shared" si="38"/>
        <v>39.599999999999994</v>
      </c>
      <c r="BT19" s="57">
        <f t="shared" si="39"/>
        <v>2.97</v>
      </c>
      <c r="BU19" s="65"/>
      <c r="BV19" s="67">
        <f t="shared" si="6"/>
        <v>1100</v>
      </c>
      <c r="BW19" s="55">
        <v>1.26</v>
      </c>
      <c r="BX19" s="120">
        <f>(BX20-BX18)/2+BX18</f>
        <v>1915</v>
      </c>
      <c r="BY19" s="57">
        <f t="shared" si="40"/>
        <v>1953.3</v>
      </c>
      <c r="BZ19" s="57">
        <f t="shared" si="41"/>
        <v>59.18</v>
      </c>
      <c r="CA19" s="57">
        <f t="shared" si="42"/>
        <v>5.94</v>
      </c>
      <c r="CB19" s="65"/>
      <c r="CC19" s="67">
        <f t="shared" si="7"/>
        <v>1100</v>
      </c>
      <c r="CD19" s="55">
        <v>1.28</v>
      </c>
      <c r="CE19" s="120">
        <f>(CE20-CE18)/2+CE18</f>
        <v>2538</v>
      </c>
      <c r="CF19" s="57">
        <f t="shared" si="43"/>
        <v>2588.7600000000002</v>
      </c>
      <c r="CG19" s="57">
        <f t="shared" si="44"/>
        <v>79.199999999999989</v>
      </c>
      <c r="CH19" s="57">
        <f t="shared" si="45"/>
        <v>5.94</v>
      </c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U19" s="86" t="s">
        <v>9</v>
      </c>
      <c r="CV19" s="76">
        <v>1</v>
      </c>
      <c r="CW19" s="76" t="s">
        <v>5</v>
      </c>
      <c r="CX19" s="76" t="s">
        <v>6</v>
      </c>
      <c r="CY19" s="76" t="s">
        <v>23</v>
      </c>
      <c r="CZ19" s="77" t="s">
        <v>7</v>
      </c>
      <c r="DA19" s="77" t="s">
        <v>8</v>
      </c>
      <c r="DB19" s="83" t="s">
        <v>25</v>
      </c>
      <c r="DC19" s="89" t="s">
        <v>26</v>
      </c>
      <c r="DD19" s="83" t="s">
        <v>27</v>
      </c>
      <c r="DE19" s="83" t="s">
        <v>28</v>
      </c>
      <c r="DF19" s="83" t="s">
        <v>29</v>
      </c>
      <c r="DG19" s="51" t="s">
        <v>44</v>
      </c>
      <c r="DH19" s="83" t="s">
        <v>0</v>
      </c>
      <c r="DI19" s="217" t="s">
        <v>35</v>
      </c>
      <c r="DJ19" s="83" t="s">
        <v>1</v>
      </c>
      <c r="DK19" s="83" t="s">
        <v>30</v>
      </c>
      <c r="DL19" s="84" t="s">
        <v>31</v>
      </c>
      <c r="DM19" s="76" t="s">
        <v>33</v>
      </c>
      <c r="DN19" s="76" t="s">
        <v>34</v>
      </c>
      <c r="DO19" s="78" t="s">
        <v>80</v>
      </c>
    </row>
    <row r="20" spans="1:119" ht="15.75" thickBot="1" x14ac:dyDescent="0.3">
      <c r="A20" s="71">
        <v>1200</v>
      </c>
      <c r="B20" s="137">
        <f t="shared" si="8"/>
        <v>243.45091456029476</v>
      </c>
      <c r="C20" s="132">
        <f t="shared" si="1"/>
        <v>300.94365566789583</v>
      </c>
      <c r="D20" s="132">
        <f t="shared" si="1"/>
        <v>401.7130989266816</v>
      </c>
      <c r="E20" s="133">
        <f t="shared" si="1"/>
        <v>525.31065352953351</v>
      </c>
      <c r="F20" s="137">
        <f t="shared" si="9"/>
        <v>324.60121941372637</v>
      </c>
      <c r="G20" s="132">
        <f t="shared" si="2"/>
        <v>401.25820755719445</v>
      </c>
      <c r="H20" s="132">
        <f t="shared" si="2"/>
        <v>535.61746523557542</v>
      </c>
      <c r="I20" s="133">
        <f t="shared" si="2"/>
        <v>700.41420470604464</v>
      </c>
      <c r="J20" s="137">
        <f t="shared" si="10"/>
        <v>405.75152426715795</v>
      </c>
      <c r="K20" s="132">
        <f t="shared" si="3"/>
        <v>501.57275944649302</v>
      </c>
      <c r="L20" s="132">
        <f t="shared" si="3"/>
        <v>669.52183154446936</v>
      </c>
      <c r="M20" s="133">
        <f t="shared" si="3"/>
        <v>875.51775588255589</v>
      </c>
      <c r="N20" s="137">
        <f t="shared" si="11"/>
        <v>486.90182912058953</v>
      </c>
      <c r="O20" s="132">
        <f t="shared" si="4"/>
        <v>601.88731133579165</v>
      </c>
      <c r="P20" s="132">
        <f t="shared" si="4"/>
        <v>803.42619785336319</v>
      </c>
      <c r="Q20" s="179">
        <f t="shared" si="4"/>
        <v>1050.621307059067</v>
      </c>
      <c r="R20" s="210">
        <f t="shared" si="12"/>
        <v>1200</v>
      </c>
      <c r="S20" s="137">
        <f t="shared" si="13"/>
        <v>568.0521339740211</v>
      </c>
      <c r="T20" s="132">
        <f t="shared" si="5"/>
        <v>702.20186322509028</v>
      </c>
      <c r="U20" s="132">
        <f t="shared" si="5"/>
        <v>937.33056416225702</v>
      </c>
      <c r="V20" s="133">
        <f t="shared" si="5"/>
        <v>1225.7248582355783</v>
      </c>
      <c r="W20" s="137">
        <f t="shared" si="14"/>
        <v>811.50304853431589</v>
      </c>
      <c r="X20" s="132">
        <f t="shared" si="15"/>
        <v>1003.145518892986</v>
      </c>
      <c r="Y20" s="132">
        <f t="shared" si="16"/>
        <v>1339.0436630889387</v>
      </c>
      <c r="Z20" s="132">
        <f t="shared" si="17"/>
        <v>1751.0355117651118</v>
      </c>
      <c r="AA20" s="93"/>
      <c r="AB20" s="93"/>
      <c r="AC20" s="93"/>
      <c r="AD20" s="93"/>
      <c r="AE20" s="93"/>
      <c r="AF20" s="93"/>
      <c r="AG20" s="93"/>
      <c r="AH20" s="97"/>
      <c r="AI20" s="189">
        <f t="shared" si="18"/>
        <v>1200</v>
      </c>
      <c r="AJ20" s="190"/>
      <c r="AK20" s="201">
        <f t="shared" si="19"/>
        <v>1.26</v>
      </c>
      <c r="AL20" s="192">
        <f t="shared" si="20"/>
        <v>1271.94</v>
      </c>
      <c r="AM20" s="193">
        <f t="shared" si="21"/>
        <v>32.28</v>
      </c>
      <c r="AN20" s="193">
        <f t="shared" si="22"/>
        <v>3.24</v>
      </c>
      <c r="AO20" s="194"/>
      <c r="AP20" s="201">
        <f t="shared" si="23"/>
        <v>1.25</v>
      </c>
      <c r="AQ20" s="192">
        <f t="shared" si="24"/>
        <v>1566.72</v>
      </c>
      <c r="AR20" s="193">
        <f t="shared" si="25"/>
        <v>43.199999999999996</v>
      </c>
      <c r="AS20" s="193">
        <f t="shared" si="26"/>
        <v>3.24</v>
      </c>
      <c r="AT20" s="194"/>
      <c r="AU20" s="201">
        <f t="shared" si="27"/>
        <v>1.27</v>
      </c>
      <c r="AV20" s="192">
        <f t="shared" si="28"/>
        <v>2106.3000000000002</v>
      </c>
      <c r="AW20" s="193">
        <f t="shared" si="29"/>
        <v>64.56</v>
      </c>
      <c r="AX20" s="193">
        <f t="shared" si="30"/>
        <v>6.48</v>
      </c>
      <c r="AY20" s="194"/>
      <c r="AZ20" s="201">
        <f t="shared" si="31"/>
        <v>1.28</v>
      </c>
      <c r="BA20" s="192">
        <f t="shared" si="32"/>
        <v>2764.2000000000003</v>
      </c>
      <c r="BB20" s="193">
        <f t="shared" si="33"/>
        <v>86.399999999999991</v>
      </c>
      <c r="BC20" s="193">
        <f t="shared" si="34"/>
        <v>6.48</v>
      </c>
      <c r="BD20" s="93"/>
      <c r="BE20" s="93"/>
      <c r="BF20" s="93"/>
      <c r="BG20" s="93"/>
      <c r="BH20" s="107">
        <f t="shared" si="0"/>
        <v>1200</v>
      </c>
      <c r="BI20" s="55">
        <v>1.26</v>
      </c>
      <c r="BJ20" s="56">
        <v>1247</v>
      </c>
      <c r="BK20" s="57">
        <f t="shared" si="35"/>
        <v>1271.94</v>
      </c>
      <c r="BL20" s="57">
        <f t="shared" ref="BL20:BL48" si="46">$BL$18/1000*BH20</f>
        <v>32.28</v>
      </c>
      <c r="BM20" s="57">
        <f t="shared" ref="BM20:BM48" si="47">$BM$18/1000*BH20</f>
        <v>3.24</v>
      </c>
      <c r="BO20" s="67">
        <f t="shared" si="36"/>
        <v>1200</v>
      </c>
      <c r="BP20" s="55">
        <v>1.25</v>
      </c>
      <c r="BQ20" s="56">
        <v>1536</v>
      </c>
      <c r="BR20" s="57">
        <f t="shared" si="37"/>
        <v>1566.72</v>
      </c>
      <c r="BS20" s="57">
        <f t="shared" si="38"/>
        <v>43.199999999999996</v>
      </c>
      <c r="BT20" s="57">
        <f t="shared" si="39"/>
        <v>3.24</v>
      </c>
      <c r="BV20" s="67">
        <f t="shared" si="6"/>
        <v>1200</v>
      </c>
      <c r="BW20" s="55">
        <v>1.27</v>
      </c>
      <c r="BX20" s="56">
        <v>2065</v>
      </c>
      <c r="BY20" s="57">
        <f t="shared" si="40"/>
        <v>2106.3000000000002</v>
      </c>
      <c r="BZ20" s="57">
        <f t="shared" si="41"/>
        <v>64.56</v>
      </c>
      <c r="CA20" s="57">
        <f t="shared" si="42"/>
        <v>6.48</v>
      </c>
      <c r="CC20" s="67">
        <f t="shared" si="7"/>
        <v>1200</v>
      </c>
      <c r="CD20" s="55">
        <v>1.28</v>
      </c>
      <c r="CE20" s="56">
        <v>2710</v>
      </c>
      <c r="CF20" s="57">
        <f t="shared" si="43"/>
        <v>2764.2000000000003</v>
      </c>
      <c r="CG20" s="57">
        <f t="shared" si="44"/>
        <v>86.399999999999991</v>
      </c>
      <c r="CH20" s="57">
        <f t="shared" si="45"/>
        <v>6.48</v>
      </c>
      <c r="CU20" s="86" t="s">
        <v>46</v>
      </c>
      <c r="CV20" s="76">
        <v>2</v>
      </c>
      <c r="CW20" s="76" t="s">
        <v>5</v>
      </c>
      <c r="CX20" s="76" t="s">
        <v>6</v>
      </c>
      <c r="CY20" s="76" t="s">
        <v>23</v>
      </c>
      <c r="CZ20" s="77"/>
      <c r="DA20" s="77" t="s">
        <v>19</v>
      </c>
      <c r="DB20" s="83" t="s">
        <v>49</v>
      </c>
      <c r="DC20" s="83" t="s">
        <v>50</v>
      </c>
      <c r="DD20" s="83" t="s">
        <v>51</v>
      </c>
      <c r="DE20" s="83" t="s">
        <v>52</v>
      </c>
      <c r="DF20" s="83" t="s">
        <v>53</v>
      </c>
      <c r="DG20" s="51" t="s">
        <v>44</v>
      </c>
      <c r="DH20" s="76" t="s">
        <v>54</v>
      </c>
      <c r="DI20" s="83" t="s">
        <v>84</v>
      </c>
      <c r="DJ20" s="76" t="s">
        <v>56</v>
      </c>
      <c r="DK20" s="76" t="s">
        <v>57</v>
      </c>
      <c r="DL20" s="84" t="s">
        <v>58</v>
      </c>
      <c r="DM20" s="76" t="s">
        <v>59</v>
      </c>
      <c r="DN20" s="76" t="s">
        <v>60</v>
      </c>
      <c r="DO20" s="78" t="s">
        <v>79</v>
      </c>
    </row>
    <row r="21" spans="1:119" ht="15.75" thickBot="1" x14ac:dyDescent="0.3">
      <c r="A21" s="72">
        <v>1300</v>
      </c>
      <c r="B21" s="138">
        <f t="shared" si="8"/>
        <v>261.02154993353173</v>
      </c>
      <c r="C21" s="134">
        <f t="shared" si="1"/>
        <v>322.29968331620353</v>
      </c>
      <c r="D21" s="134">
        <f t="shared" si="1"/>
        <v>430.11509042464559</v>
      </c>
      <c r="E21" s="135">
        <f t="shared" si="1"/>
        <v>557.19759172348495</v>
      </c>
      <c r="F21" s="138">
        <f t="shared" si="9"/>
        <v>348.02873324470897</v>
      </c>
      <c r="G21" s="134">
        <f t="shared" si="2"/>
        <v>429.73291108827141</v>
      </c>
      <c r="H21" s="134">
        <f t="shared" si="2"/>
        <v>573.48678723286082</v>
      </c>
      <c r="I21" s="135">
        <f t="shared" si="2"/>
        <v>742.93012229797989</v>
      </c>
      <c r="J21" s="138">
        <f t="shared" si="10"/>
        <v>435.03591655588627</v>
      </c>
      <c r="K21" s="134">
        <f t="shared" si="3"/>
        <v>537.16613886033929</v>
      </c>
      <c r="L21" s="134">
        <f t="shared" si="3"/>
        <v>716.85848404107594</v>
      </c>
      <c r="M21" s="135">
        <f t="shared" si="3"/>
        <v>928.66265287247484</v>
      </c>
      <c r="N21" s="138">
        <f t="shared" si="11"/>
        <v>522.04309986706346</v>
      </c>
      <c r="O21" s="134">
        <f t="shared" si="4"/>
        <v>644.59936663240705</v>
      </c>
      <c r="P21" s="134">
        <f t="shared" si="4"/>
        <v>860.23018084929117</v>
      </c>
      <c r="Q21" s="180">
        <f t="shared" si="4"/>
        <v>1114.3951834469699</v>
      </c>
      <c r="R21" s="211">
        <f t="shared" si="12"/>
        <v>1300</v>
      </c>
      <c r="S21" s="138">
        <f t="shared" si="13"/>
        <v>609.05028317824076</v>
      </c>
      <c r="T21" s="134">
        <f t="shared" si="5"/>
        <v>752.03259440447493</v>
      </c>
      <c r="U21" s="134">
        <f t="shared" si="5"/>
        <v>1003.6018776575064</v>
      </c>
      <c r="V21" s="135">
        <f t="shared" si="5"/>
        <v>1300.1277140214647</v>
      </c>
      <c r="W21" s="138">
        <f t="shared" si="14"/>
        <v>870.07183311177255</v>
      </c>
      <c r="X21" s="134">
        <f t="shared" si="15"/>
        <v>1074.3322777206786</v>
      </c>
      <c r="Y21" s="134">
        <f t="shared" si="16"/>
        <v>1433.7169680821519</v>
      </c>
      <c r="Z21" s="134">
        <f t="shared" si="17"/>
        <v>1857.3253057449497</v>
      </c>
      <c r="AA21" s="95"/>
      <c r="AB21" s="95"/>
      <c r="AC21" s="95"/>
      <c r="AD21" s="95"/>
      <c r="AE21" s="95"/>
      <c r="AF21" s="95"/>
      <c r="AG21" s="95"/>
      <c r="AH21" s="98"/>
      <c r="AI21" s="203">
        <f t="shared" si="18"/>
        <v>1300</v>
      </c>
      <c r="AJ21" s="196"/>
      <c r="AK21" s="197">
        <f t="shared" si="19"/>
        <v>1.26</v>
      </c>
      <c r="AL21" s="198">
        <f t="shared" si="20"/>
        <v>1363.74</v>
      </c>
      <c r="AM21" s="199">
        <f t="shared" si="21"/>
        <v>34.97</v>
      </c>
      <c r="AN21" s="199">
        <f t="shared" si="22"/>
        <v>3.5100000000000002</v>
      </c>
      <c r="AO21" s="200"/>
      <c r="AP21" s="197">
        <f t="shared" si="23"/>
        <v>1.25</v>
      </c>
      <c r="AQ21" s="198">
        <f t="shared" si="24"/>
        <v>1677.9</v>
      </c>
      <c r="AR21" s="199">
        <f t="shared" si="25"/>
        <v>46.8</v>
      </c>
      <c r="AS21" s="199">
        <f t="shared" si="26"/>
        <v>3.5100000000000002</v>
      </c>
      <c r="AT21" s="200"/>
      <c r="AU21" s="197">
        <f t="shared" si="27"/>
        <v>1.27</v>
      </c>
      <c r="AV21" s="198">
        <f t="shared" si="28"/>
        <v>2255.2200000000003</v>
      </c>
      <c r="AW21" s="199">
        <f t="shared" si="29"/>
        <v>69.94</v>
      </c>
      <c r="AX21" s="199">
        <f t="shared" si="30"/>
        <v>7.0200000000000005</v>
      </c>
      <c r="AY21" s="200"/>
      <c r="AZ21" s="197">
        <f t="shared" si="31"/>
        <v>1.28</v>
      </c>
      <c r="BA21" s="198">
        <f t="shared" si="32"/>
        <v>2931.9900000000002</v>
      </c>
      <c r="BB21" s="199">
        <f t="shared" si="33"/>
        <v>93.6</v>
      </c>
      <c r="BC21" s="199">
        <f t="shared" si="34"/>
        <v>7.0200000000000005</v>
      </c>
      <c r="BD21" s="95"/>
      <c r="BE21" s="95"/>
      <c r="BF21" s="95"/>
      <c r="BG21" s="95"/>
      <c r="BH21" s="107">
        <f t="shared" si="0"/>
        <v>1300</v>
      </c>
      <c r="BI21" s="55">
        <v>1.26</v>
      </c>
      <c r="BJ21" s="120">
        <f>(BJ22-BJ20)/2+BJ20</f>
        <v>1337</v>
      </c>
      <c r="BK21" s="57">
        <f t="shared" si="35"/>
        <v>1363.74</v>
      </c>
      <c r="BL21" s="57">
        <f t="shared" si="46"/>
        <v>34.97</v>
      </c>
      <c r="BM21" s="57">
        <f t="shared" si="47"/>
        <v>3.5100000000000002</v>
      </c>
      <c r="BO21" s="67">
        <f t="shared" si="36"/>
        <v>1300</v>
      </c>
      <c r="BP21" s="55">
        <v>1.25</v>
      </c>
      <c r="BQ21" s="120">
        <f>(BQ22-BQ20)/2+BQ20</f>
        <v>1645</v>
      </c>
      <c r="BR21" s="57">
        <f t="shared" si="37"/>
        <v>1677.9</v>
      </c>
      <c r="BS21" s="57">
        <f t="shared" si="38"/>
        <v>46.8</v>
      </c>
      <c r="BT21" s="57">
        <f t="shared" si="39"/>
        <v>3.5100000000000002</v>
      </c>
      <c r="BV21" s="67">
        <f t="shared" si="6"/>
        <v>1300</v>
      </c>
      <c r="BW21" s="55">
        <v>1.27</v>
      </c>
      <c r="BX21" s="120">
        <f>(BX22-BX20)/2+BX20</f>
        <v>2211</v>
      </c>
      <c r="BY21" s="57">
        <f t="shared" si="40"/>
        <v>2255.2200000000003</v>
      </c>
      <c r="BZ21" s="57">
        <f t="shared" si="41"/>
        <v>69.94</v>
      </c>
      <c r="CA21" s="57">
        <f t="shared" si="42"/>
        <v>7.0200000000000005</v>
      </c>
      <c r="CC21" s="67">
        <f t="shared" si="7"/>
        <v>1300</v>
      </c>
      <c r="CD21" s="55">
        <v>1.28</v>
      </c>
      <c r="CE21" s="120">
        <f>(CE22-CE20)/2+CE20</f>
        <v>2874.5</v>
      </c>
      <c r="CF21" s="57">
        <f t="shared" si="43"/>
        <v>2931.9900000000002</v>
      </c>
      <c r="CG21" s="57">
        <f t="shared" si="44"/>
        <v>93.6</v>
      </c>
      <c r="CH21" s="57">
        <f t="shared" si="45"/>
        <v>7.0200000000000005</v>
      </c>
      <c r="CU21" s="86" t="s">
        <v>61</v>
      </c>
      <c r="CV21" s="76">
        <v>3</v>
      </c>
      <c r="CW21" s="76" t="s">
        <v>87</v>
      </c>
      <c r="CX21" s="76" t="s">
        <v>88</v>
      </c>
      <c r="CY21" s="76" t="s">
        <v>64</v>
      </c>
      <c r="CZ21" s="77"/>
      <c r="DA21" s="77" t="s">
        <v>19</v>
      </c>
      <c r="DB21" s="83" t="s">
        <v>65</v>
      </c>
      <c r="DC21" s="83" t="s">
        <v>66</v>
      </c>
      <c r="DD21" s="83" t="s">
        <v>67</v>
      </c>
      <c r="DE21" s="83" t="s">
        <v>68</v>
      </c>
      <c r="DF21" s="83" t="s">
        <v>69</v>
      </c>
      <c r="DG21" s="51" t="s">
        <v>44</v>
      </c>
      <c r="DH21" s="83" t="s">
        <v>70</v>
      </c>
      <c r="DI21" s="83" t="s">
        <v>35</v>
      </c>
      <c r="DJ21" s="76" t="s">
        <v>72</v>
      </c>
      <c r="DK21" s="83" t="s">
        <v>73</v>
      </c>
      <c r="DL21" s="85" t="s">
        <v>74</v>
      </c>
      <c r="DM21" s="76" t="s">
        <v>75</v>
      </c>
      <c r="DN21" s="76" t="s">
        <v>76</v>
      </c>
      <c r="DO21" s="78" t="s">
        <v>80</v>
      </c>
    </row>
    <row r="22" spans="1:119" ht="15.75" thickBot="1" x14ac:dyDescent="0.3">
      <c r="A22" s="71">
        <v>1400</v>
      </c>
      <c r="B22" s="137">
        <f t="shared" si="8"/>
        <v>277.60028676434604</v>
      </c>
      <c r="C22" s="132">
        <f t="shared" ref="C22:C33" si="48">X22/1000*$B$13</f>
        <v>343.65571096451129</v>
      </c>
      <c r="D22" s="132">
        <f t="shared" ref="D22:D33" si="49">Y22/1000*$B$13</f>
        <v>458.51708192260946</v>
      </c>
      <c r="E22" s="133">
        <f t="shared" ref="E22:E33" si="50">Z22/1000*$B$13</f>
        <v>586.98715562839993</v>
      </c>
      <c r="F22" s="137">
        <f t="shared" si="9"/>
        <v>370.1337156857947</v>
      </c>
      <c r="G22" s="132">
        <f t="shared" ref="G22:G33" si="51">X22/1000*$F$13</f>
        <v>458.20761461934836</v>
      </c>
      <c r="H22" s="132">
        <f t="shared" ref="H22:H33" si="52">Y22/1000*$F$13</f>
        <v>611.35610923014599</v>
      </c>
      <c r="I22" s="133">
        <f t="shared" ref="I22:I33" si="53">Z22/1000*$F$13</f>
        <v>782.64954083786665</v>
      </c>
      <c r="J22" s="137">
        <f t="shared" si="10"/>
        <v>462.66714460724342</v>
      </c>
      <c r="K22" s="132">
        <f t="shared" ref="K22:K33" si="54">X22/1000*$J$13</f>
        <v>572.75951827418544</v>
      </c>
      <c r="L22" s="132">
        <f t="shared" ref="L22:L33" si="55">Y22/1000*$J$13</f>
        <v>764.1951365376824</v>
      </c>
      <c r="M22" s="133">
        <f t="shared" ref="M22:M33" si="56">Z22/1000*$J$13</f>
        <v>978.31192604733326</v>
      </c>
      <c r="N22" s="137">
        <f t="shared" si="11"/>
        <v>555.20057352869208</v>
      </c>
      <c r="O22" s="132">
        <f t="shared" ref="O22:O33" si="57">X22/1000*$N$13</f>
        <v>687.31142192902257</v>
      </c>
      <c r="P22" s="132">
        <f t="shared" ref="P22:P33" si="58">Y22/1000*$N$13</f>
        <v>917.03416384521893</v>
      </c>
      <c r="Q22" s="179">
        <f t="shared" ref="Q22:Q33" si="59">Z22/1000*$N$13</f>
        <v>1173.9743112567999</v>
      </c>
      <c r="R22" s="210">
        <f t="shared" si="12"/>
        <v>1400</v>
      </c>
      <c r="S22" s="137">
        <f t="shared" si="13"/>
        <v>647.73400245014079</v>
      </c>
      <c r="T22" s="132">
        <f t="shared" ref="T22:T33" si="60">X22/1000*$S$13</f>
        <v>801.86332558385971</v>
      </c>
      <c r="U22" s="132">
        <f t="shared" ref="U22:U33" si="61">Y22/1000*$S$13</f>
        <v>1069.8731911527555</v>
      </c>
      <c r="V22" s="133">
        <f t="shared" ref="V22:V33" si="62">Z22/1000*$S$13</f>
        <v>1369.6366964662666</v>
      </c>
      <c r="W22" s="137">
        <f t="shared" si="14"/>
        <v>925.33428921448683</v>
      </c>
      <c r="X22" s="132">
        <f t="shared" si="15"/>
        <v>1145.5190365483709</v>
      </c>
      <c r="Y22" s="132">
        <f t="shared" si="16"/>
        <v>1528.3902730753648</v>
      </c>
      <c r="Z22" s="132">
        <f t="shared" si="17"/>
        <v>1956.6238520946665</v>
      </c>
      <c r="AA22" s="93"/>
      <c r="AB22" s="93"/>
      <c r="AC22" s="93"/>
      <c r="AD22" s="93"/>
      <c r="AE22" s="93"/>
      <c r="AF22" s="93"/>
      <c r="AG22" s="93"/>
      <c r="AH22" s="97"/>
      <c r="AI22" s="204">
        <f t="shared" si="18"/>
        <v>1400</v>
      </c>
      <c r="AJ22" s="190"/>
      <c r="AK22" s="201">
        <f t="shared" si="19"/>
        <v>1.27</v>
      </c>
      <c r="AL22" s="192">
        <f t="shared" si="20"/>
        <v>1455.54</v>
      </c>
      <c r="AM22" s="193">
        <f t="shared" si="21"/>
        <v>37.660000000000004</v>
      </c>
      <c r="AN22" s="193">
        <f t="shared" si="22"/>
        <v>3.7800000000000002</v>
      </c>
      <c r="AO22" s="194"/>
      <c r="AP22" s="201">
        <f t="shared" si="23"/>
        <v>1.25</v>
      </c>
      <c r="AQ22" s="192">
        <f t="shared" si="24"/>
        <v>1789.08</v>
      </c>
      <c r="AR22" s="193">
        <f t="shared" si="25"/>
        <v>50.4</v>
      </c>
      <c r="AS22" s="193">
        <f t="shared" si="26"/>
        <v>3.7800000000000002</v>
      </c>
      <c r="AT22" s="194"/>
      <c r="AU22" s="201">
        <f t="shared" si="27"/>
        <v>1.27</v>
      </c>
      <c r="AV22" s="192">
        <f t="shared" si="28"/>
        <v>2404.14</v>
      </c>
      <c r="AW22" s="193">
        <f t="shared" si="29"/>
        <v>75.320000000000007</v>
      </c>
      <c r="AX22" s="193">
        <f t="shared" si="30"/>
        <v>7.5600000000000005</v>
      </c>
      <c r="AY22" s="194"/>
      <c r="AZ22" s="201">
        <f t="shared" si="31"/>
        <v>1.29</v>
      </c>
      <c r="BA22" s="192">
        <f t="shared" si="32"/>
        <v>3099.78</v>
      </c>
      <c r="BB22" s="193">
        <f t="shared" si="33"/>
        <v>100.8</v>
      </c>
      <c r="BC22" s="193">
        <f t="shared" si="34"/>
        <v>7.5600000000000005</v>
      </c>
      <c r="BD22" s="93"/>
      <c r="BE22" s="93"/>
      <c r="BF22" s="93"/>
      <c r="BG22" s="93"/>
      <c r="BH22" s="107">
        <f t="shared" si="0"/>
        <v>1400</v>
      </c>
      <c r="BI22" s="55">
        <v>1.27</v>
      </c>
      <c r="BJ22" s="56">
        <v>1427</v>
      </c>
      <c r="BK22" s="57">
        <f t="shared" si="35"/>
        <v>1455.54</v>
      </c>
      <c r="BL22" s="57">
        <f t="shared" si="46"/>
        <v>37.660000000000004</v>
      </c>
      <c r="BM22" s="57">
        <f t="shared" si="47"/>
        <v>3.7800000000000002</v>
      </c>
      <c r="BO22" s="67">
        <f t="shared" si="36"/>
        <v>1400</v>
      </c>
      <c r="BP22" s="55">
        <v>1.25</v>
      </c>
      <c r="BQ22" s="56">
        <v>1754</v>
      </c>
      <c r="BR22" s="57">
        <f t="shared" si="37"/>
        <v>1789.08</v>
      </c>
      <c r="BS22" s="57">
        <f t="shared" si="38"/>
        <v>50.4</v>
      </c>
      <c r="BT22" s="57">
        <f t="shared" si="39"/>
        <v>3.7800000000000002</v>
      </c>
      <c r="BV22" s="67">
        <f t="shared" si="6"/>
        <v>1400</v>
      </c>
      <c r="BW22" s="55">
        <v>1.27</v>
      </c>
      <c r="BX22" s="56">
        <v>2357</v>
      </c>
      <c r="BY22" s="57">
        <f t="shared" si="40"/>
        <v>2404.14</v>
      </c>
      <c r="BZ22" s="57">
        <f t="shared" si="41"/>
        <v>75.320000000000007</v>
      </c>
      <c r="CA22" s="57">
        <f t="shared" si="42"/>
        <v>7.5600000000000005</v>
      </c>
      <c r="CC22" s="67">
        <f t="shared" si="7"/>
        <v>1400</v>
      </c>
      <c r="CD22" s="55">
        <v>1.29</v>
      </c>
      <c r="CE22" s="56">
        <v>3039</v>
      </c>
      <c r="CF22" s="57">
        <f t="shared" si="43"/>
        <v>3099.78</v>
      </c>
      <c r="CG22" s="57">
        <f t="shared" si="44"/>
        <v>100.8</v>
      </c>
      <c r="CH22" s="57">
        <f t="shared" si="45"/>
        <v>7.5600000000000005</v>
      </c>
      <c r="CU22" s="86" t="s">
        <v>22</v>
      </c>
      <c r="CV22" s="76">
        <v>4</v>
      </c>
      <c r="CW22" s="76" t="s">
        <v>20</v>
      </c>
      <c r="CX22" s="76" t="s">
        <v>21</v>
      </c>
      <c r="CY22" s="76" t="s">
        <v>24</v>
      </c>
      <c r="CZ22" s="77"/>
      <c r="DA22" s="77" t="s">
        <v>19</v>
      </c>
      <c r="DB22" s="76"/>
      <c r="DC22" s="76"/>
      <c r="DD22" s="76"/>
      <c r="DE22" s="76"/>
      <c r="DF22" s="76"/>
      <c r="DG22" s="51"/>
      <c r="DH22" s="76"/>
      <c r="DI22" s="76"/>
      <c r="DJ22" s="76"/>
      <c r="DK22" s="76"/>
      <c r="DL22" s="76"/>
      <c r="DM22" s="76"/>
      <c r="DN22" s="76"/>
      <c r="DO22" s="78"/>
    </row>
    <row r="23" spans="1:119" ht="15.75" thickBot="1" x14ac:dyDescent="0.3">
      <c r="A23" s="173">
        <v>1500</v>
      </c>
      <c r="B23" s="150">
        <f t="shared" si="8"/>
        <v>294.91382952680351</v>
      </c>
      <c r="C23" s="151">
        <f t="shared" si="48"/>
        <v>364.61988489450135</v>
      </c>
      <c r="D23" s="151">
        <f t="shared" si="49"/>
        <v>486.43273794971788</v>
      </c>
      <c r="E23" s="152">
        <f t="shared" si="50"/>
        <v>617.60165518980216</v>
      </c>
      <c r="F23" s="150">
        <f t="shared" si="9"/>
        <v>393.21843936907135</v>
      </c>
      <c r="G23" s="151">
        <f t="shared" si="51"/>
        <v>486.15984652600179</v>
      </c>
      <c r="H23" s="151">
        <f t="shared" si="52"/>
        <v>648.57698393295721</v>
      </c>
      <c r="I23" s="152">
        <f t="shared" si="53"/>
        <v>823.46887358640299</v>
      </c>
      <c r="J23" s="150">
        <f t="shared" si="10"/>
        <v>491.52304921133918</v>
      </c>
      <c r="K23" s="151">
        <f t="shared" si="54"/>
        <v>607.69980815750228</v>
      </c>
      <c r="L23" s="151">
        <f t="shared" si="55"/>
        <v>810.72122991619642</v>
      </c>
      <c r="M23" s="152">
        <f t="shared" si="56"/>
        <v>1029.3360919830036</v>
      </c>
      <c r="N23" s="150">
        <f t="shared" si="11"/>
        <v>589.82765905360702</v>
      </c>
      <c r="O23" s="151">
        <f t="shared" si="57"/>
        <v>729.23976978900271</v>
      </c>
      <c r="P23" s="151">
        <f t="shared" si="58"/>
        <v>972.86547589943575</v>
      </c>
      <c r="Q23" s="183">
        <f t="shared" si="59"/>
        <v>1235.2033103796043</v>
      </c>
      <c r="R23" s="214">
        <f t="shared" si="12"/>
        <v>1500</v>
      </c>
      <c r="S23" s="150">
        <f t="shared" si="13"/>
        <v>688.13226889587486</v>
      </c>
      <c r="T23" s="151">
        <f t="shared" si="60"/>
        <v>850.77973142050314</v>
      </c>
      <c r="U23" s="151">
        <f t="shared" si="61"/>
        <v>1135.009721882675</v>
      </c>
      <c r="V23" s="152">
        <f t="shared" si="62"/>
        <v>1441.0705287762053</v>
      </c>
      <c r="W23" s="150">
        <f t="shared" si="14"/>
        <v>983.04609842267837</v>
      </c>
      <c r="X23" s="151">
        <f t="shared" si="15"/>
        <v>1215.3996163150046</v>
      </c>
      <c r="Y23" s="151">
        <f t="shared" si="16"/>
        <v>1621.4424598323928</v>
      </c>
      <c r="Z23" s="151">
        <f t="shared" si="17"/>
        <v>2058.6721839660072</v>
      </c>
      <c r="AA23" s="95"/>
      <c r="AB23" s="95"/>
      <c r="AC23" s="95"/>
      <c r="AD23" s="95"/>
      <c r="AE23" s="95"/>
      <c r="AF23" s="95"/>
      <c r="AG23" s="95"/>
      <c r="AH23" s="98"/>
      <c r="AI23" s="202">
        <f t="shared" si="18"/>
        <v>1500</v>
      </c>
      <c r="AJ23" s="196"/>
      <c r="AK23" s="197">
        <f t="shared" si="19"/>
        <v>1.27</v>
      </c>
      <c r="AL23" s="198">
        <f t="shared" si="20"/>
        <v>1546.32</v>
      </c>
      <c r="AM23" s="199">
        <f t="shared" si="21"/>
        <v>40.35</v>
      </c>
      <c r="AN23" s="199">
        <f t="shared" si="22"/>
        <v>4.05</v>
      </c>
      <c r="AO23" s="200"/>
      <c r="AP23" s="197">
        <f t="shared" si="23"/>
        <v>1.25</v>
      </c>
      <c r="AQ23" s="198">
        <f t="shared" si="24"/>
        <v>1898.22</v>
      </c>
      <c r="AR23" s="199">
        <f t="shared" si="25"/>
        <v>53.999999999999993</v>
      </c>
      <c r="AS23" s="199">
        <f t="shared" si="26"/>
        <v>4.05</v>
      </c>
      <c r="AT23" s="200"/>
      <c r="AU23" s="197">
        <f t="shared" si="27"/>
        <v>1.27</v>
      </c>
      <c r="AV23" s="198">
        <f t="shared" si="28"/>
        <v>2550.5100000000002</v>
      </c>
      <c r="AW23" s="199">
        <f t="shared" si="29"/>
        <v>80.7</v>
      </c>
      <c r="AX23" s="199">
        <f t="shared" si="30"/>
        <v>8.1</v>
      </c>
      <c r="AY23" s="200"/>
      <c r="AZ23" s="197">
        <f t="shared" si="31"/>
        <v>1.29</v>
      </c>
      <c r="BA23" s="198">
        <f t="shared" si="32"/>
        <v>3261.4500000000003</v>
      </c>
      <c r="BB23" s="199">
        <f t="shared" si="33"/>
        <v>107.99999999999999</v>
      </c>
      <c r="BC23" s="199">
        <f t="shared" si="34"/>
        <v>8.1</v>
      </c>
      <c r="BD23" s="95"/>
      <c r="BE23" s="95"/>
      <c r="BF23" s="95"/>
      <c r="BG23" s="95"/>
      <c r="BH23" s="107">
        <f t="shared" si="0"/>
        <v>1500</v>
      </c>
      <c r="BI23" s="55">
        <v>1.27</v>
      </c>
      <c r="BJ23" s="120">
        <f>(BJ24-BJ22)/2+BJ22</f>
        <v>1516</v>
      </c>
      <c r="BK23" s="57">
        <f t="shared" si="35"/>
        <v>1546.32</v>
      </c>
      <c r="BL23" s="57">
        <f t="shared" si="46"/>
        <v>40.35</v>
      </c>
      <c r="BM23" s="57">
        <f>$BM$18/1000*BH23</f>
        <v>4.05</v>
      </c>
      <c r="BO23" s="67">
        <f t="shared" si="36"/>
        <v>1500</v>
      </c>
      <c r="BP23" s="55">
        <v>1.25</v>
      </c>
      <c r="BQ23" s="120">
        <f>(BQ24-BQ22)/2+BQ22</f>
        <v>1861</v>
      </c>
      <c r="BR23" s="57">
        <f t="shared" si="37"/>
        <v>1898.22</v>
      </c>
      <c r="BS23" s="57">
        <f t="shared" si="38"/>
        <v>53.999999999999993</v>
      </c>
      <c r="BT23" s="57">
        <f t="shared" si="39"/>
        <v>4.05</v>
      </c>
      <c r="BV23" s="67">
        <f t="shared" si="6"/>
        <v>1500</v>
      </c>
      <c r="BW23" s="55">
        <v>1.27</v>
      </c>
      <c r="BX23" s="120">
        <f>(BX24-BX22)/2+BX22</f>
        <v>2500.5</v>
      </c>
      <c r="BY23" s="57">
        <f t="shared" si="40"/>
        <v>2550.5100000000002</v>
      </c>
      <c r="BZ23" s="57">
        <f t="shared" si="41"/>
        <v>80.7</v>
      </c>
      <c r="CA23" s="57">
        <f t="shared" si="42"/>
        <v>8.1</v>
      </c>
      <c r="CC23" s="67">
        <f t="shared" si="7"/>
        <v>1500</v>
      </c>
      <c r="CD23" s="55">
        <v>1.29</v>
      </c>
      <c r="CE23" s="120">
        <f>(CE24-CE22)/2+CE22</f>
        <v>3197.5</v>
      </c>
      <c r="CF23" s="57">
        <f t="shared" si="43"/>
        <v>3261.4500000000003</v>
      </c>
      <c r="CG23" s="57">
        <f t="shared" si="44"/>
        <v>107.99999999999999</v>
      </c>
      <c r="CH23" s="57">
        <f t="shared" si="45"/>
        <v>8.1</v>
      </c>
      <c r="CU23" s="86" t="s">
        <v>77</v>
      </c>
      <c r="CV23" s="76">
        <v>5</v>
      </c>
      <c r="CW23" s="76" t="s">
        <v>5</v>
      </c>
      <c r="CX23" s="76" t="s">
        <v>6</v>
      </c>
      <c r="CY23" s="76" t="s">
        <v>23</v>
      </c>
      <c r="CZ23" s="77"/>
      <c r="DA23" s="77" t="s">
        <v>19</v>
      </c>
      <c r="DB23" s="76"/>
      <c r="DC23" s="76"/>
      <c r="DD23" s="76"/>
      <c r="DE23" s="76"/>
      <c r="DF23" s="76"/>
      <c r="DG23" s="51"/>
      <c r="DH23" s="76"/>
      <c r="DI23" s="76"/>
      <c r="DJ23" s="76"/>
      <c r="DK23" s="76"/>
      <c r="DL23" s="76"/>
      <c r="DM23" s="76"/>
      <c r="DN23" s="76"/>
      <c r="DO23" s="78"/>
    </row>
    <row r="24" spans="1:119" ht="16.5" thickTop="1" thickBot="1" x14ac:dyDescent="0.3">
      <c r="A24" s="174">
        <v>1600</v>
      </c>
      <c r="B24" s="153">
        <f t="shared" si="8"/>
        <v>312.22737228926098</v>
      </c>
      <c r="C24" s="154">
        <f t="shared" si="48"/>
        <v>385.58405882449154</v>
      </c>
      <c r="D24" s="154">
        <f t="shared" si="49"/>
        <v>514.34839397682629</v>
      </c>
      <c r="E24" s="155">
        <f t="shared" si="50"/>
        <v>648.21615475120439</v>
      </c>
      <c r="F24" s="153">
        <f t="shared" si="9"/>
        <v>416.303163052348</v>
      </c>
      <c r="G24" s="154">
        <f t="shared" si="51"/>
        <v>514.11207843265538</v>
      </c>
      <c r="H24" s="154">
        <f t="shared" si="52"/>
        <v>685.79785863576831</v>
      </c>
      <c r="I24" s="155">
        <f t="shared" si="53"/>
        <v>864.28820633493922</v>
      </c>
      <c r="J24" s="153">
        <f t="shared" si="10"/>
        <v>520.37895381543501</v>
      </c>
      <c r="K24" s="154">
        <f t="shared" si="54"/>
        <v>642.64009804081923</v>
      </c>
      <c r="L24" s="154">
        <f t="shared" si="55"/>
        <v>857.24732329471044</v>
      </c>
      <c r="M24" s="155">
        <f t="shared" si="56"/>
        <v>1080.3602579186741</v>
      </c>
      <c r="N24" s="153">
        <f t="shared" si="11"/>
        <v>624.45474457852197</v>
      </c>
      <c r="O24" s="154">
        <f t="shared" si="57"/>
        <v>771.16811764898307</v>
      </c>
      <c r="P24" s="154">
        <f t="shared" si="58"/>
        <v>1028.6967879536526</v>
      </c>
      <c r="Q24" s="184">
        <f t="shared" si="59"/>
        <v>1296.4323095024088</v>
      </c>
      <c r="R24" s="215">
        <f t="shared" si="12"/>
        <v>1600</v>
      </c>
      <c r="S24" s="153">
        <f t="shared" si="13"/>
        <v>728.53053534160892</v>
      </c>
      <c r="T24" s="154">
        <f t="shared" si="60"/>
        <v>899.69613725714692</v>
      </c>
      <c r="U24" s="154">
        <f t="shared" si="61"/>
        <v>1200.1462526125947</v>
      </c>
      <c r="V24" s="155">
        <f t="shared" si="62"/>
        <v>1512.5043610861435</v>
      </c>
      <c r="W24" s="153">
        <f t="shared" si="14"/>
        <v>1040.75790763087</v>
      </c>
      <c r="X24" s="154">
        <f t="shared" si="15"/>
        <v>1285.2801960816385</v>
      </c>
      <c r="Y24" s="154">
        <f t="shared" si="16"/>
        <v>1714.4946465894209</v>
      </c>
      <c r="Z24" s="154">
        <f t="shared" si="17"/>
        <v>2160.7205158373481</v>
      </c>
      <c r="AA24" s="93"/>
      <c r="AB24" s="93"/>
      <c r="AC24" s="93"/>
      <c r="AD24" s="93"/>
      <c r="AE24" s="93"/>
      <c r="AF24" s="93"/>
      <c r="AG24" s="93"/>
      <c r="AH24" s="97"/>
      <c r="AI24" s="189">
        <f t="shared" si="18"/>
        <v>1600</v>
      </c>
      <c r="AJ24" s="190"/>
      <c r="AK24" s="201">
        <f t="shared" si="19"/>
        <v>1.27</v>
      </c>
      <c r="AL24" s="192">
        <f t="shared" si="20"/>
        <v>1637.1000000000001</v>
      </c>
      <c r="AM24" s="193">
        <f t="shared" si="21"/>
        <v>43.04</v>
      </c>
      <c r="AN24" s="193">
        <f t="shared" si="22"/>
        <v>4.32</v>
      </c>
      <c r="AO24" s="194"/>
      <c r="AP24" s="201">
        <f t="shared" si="23"/>
        <v>1.25</v>
      </c>
      <c r="AQ24" s="192">
        <f t="shared" si="24"/>
        <v>2007.3600000000001</v>
      </c>
      <c r="AR24" s="193">
        <f t="shared" si="25"/>
        <v>57.599999999999994</v>
      </c>
      <c r="AS24" s="193">
        <f t="shared" si="26"/>
        <v>4.32</v>
      </c>
      <c r="AT24" s="194"/>
      <c r="AU24" s="201">
        <f t="shared" si="27"/>
        <v>1.27</v>
      </c>
      <c r="AV24" s="192">
        <f t="shared" si="28"/>
        <v>2696.88</v>
      </c>
      <c r="AW24" s="193">
        <f t="shared" si="29"/>
        <v>86.08</v>
      </c>
      <c r="AX24" s="193">
        <f t="shared" si="30"/>
        <v>8.64</v>
      </c>
      <c r="AY24" s="194"/>
      <c r="AZ24" s="201">
        <f t="shared" si="31"/>
        <v>1.29</v>
      </c>
      <c r="BA24" s="192">
        <f t="shared" si="32"/>
        <v>3423.12</v>
      </c>
      <c r="BB24" s="193">
        <f t="shared" si="33"/>
        <v>115.19999999999999</v>
      </c>
      <c r="BC24" s="193">
        <f t="shared" si="34"/>
        <v>8.64</v>
      </c>
      <c r="BD24" s="93"/>
      <c r="BE24" s="93"/>
      <c r="BF24" s="93"/>
      <c r="BG24" s="93"/>
      <c r="BH24" s="107">
        <f t="shared" si="0"/>
        <v>1600</v>
      </c>
      <c r="BI24" s="55">
        <v>1.27</v>
      </c>
      <c r="BJ24" s="56">
        <v>1605</v>
      </c>
      <c r="BK24" s="57">
        <f t="shared" si="35"/>
        <v>1637.1000000000001</v>
      </c>
      <c r="BL24" s="57">
        <f t="shared" si="46"/>
        <v>43.04</v>
      </c>
      <c r="BM24" s="57">
        <f t="shared" si="47"/>
        <v>4.32</v>
      </c>
      <c r="BO24" s="67">
        <f t="shared" si="36"/>
        <v>1600</v>
      </c>
      <c r="BP24" s="55">
        <v>1.25</v>
      </c>
      <c r="BQ24" s="56">
        <v>1968</v>
      </c>
      <c r="BR24" s="57">
        <f t="shared" si="37"/>
        <v>2007.3600000000001</v>
      </c>
      <c r="BS24" s="57">
        <f t="shared" si="38"/>
        <v>57.599999999999994</v>
      </c>
      <c r="BT24" s="57">
        <f t="shared" si="39"/>
        <v>4.32</v>
      </c>
      <c r="BV24" s="67">
        <f t="shared" si="6"/>
        <v>1600</v>
      </c>
      <c r="BW24" s="55">
        <v>1.27</v>
      </c>
      <c r="BX24" s="56">
        <v>2644</v>
      </c>
      <c r="BY24" s="57">
        <f t="shared" si="40"/>
        <v>2696.88</v>
      </c>
      <c r="BZ24" s="57">
        <f t="shared" si="41"/>
        <v>86.08</v>
      </c>
      <c r="CA24" s="57">
        <f t="shared" si="42"/>
        <v>8.64</v>
      </c>
      <c r="CC24" s="67">
        <f t="shared" si="7"/>
        <v>1600</v>
      </c>
      <c r="CD24" s="55">
        <v>1.29</v>
      </c>
      <c r="CE24" s="56">
        <v>3356</v>
      </c>
      <c r="CF24" s="57">
        <f t="shared" si="43"/>
        <v>3423.12</v>
      </c>
      <c r="CG24" s="57">
        <f t="shared" si="44"/>
        <v>115.19999999999999</v>
      </c>
      <c r="CH24" s="57">
        <f t="shared" si="45"/>
        <v>8.64</v>
      </c>
      <c r="CU24" s="87" t="s">
        <v>78</v>
      </c>
      <c r="CV24" s="79">
        <v>6</v>
      </c>
      <c r="CW24" s="79" t="s">
        <v>5</v>
      </c>
      <c r="CX24" s="79" t="s">
        <v>6</v>
      </c>
      <c r="CY24" s="79" t="s">
        <v>23</v>
      </c>
      <c r="CZ24" s="80"/>
      <c r="DA24" s="80" t="s">
        <v>19</v>
      </c>
      <c r="DB24" s="79"/>
      <c r="DC24" s="79"/>
      <c r="DD24" s="79"/>
      <c r="DE24" s="79"/>
      <c r="DF24" s="79"/>
      <c r="DG24" s="82"/>
      <c r="DH24" s="79"/>
      <c r="DI24" s="79"/>
      <c r="DJ24" s="79"/>
      <c r="DK24" s="79"/>
      <c r="DL24" s="79"/>
      <c r="DM24" s="79"/>
      <c r="DN24" s="79"/>
      <c r="DO24" s="81"/>
    </row>
    <row r="25" spans="1:119" ht="15.75" thickBot="1" x14ac:dyDescent="0.3">
      <c r="A25" s="72">
        <v>1700</v>
      </c>
      <c r="B25" s="138">
        <f t="shared" si="8"/>
        <v>329.15184667503399</v>
      </c>
      <c r="C25" s="134">
        <f t="shared" si="48"/>
        <v>406.05841560658473</v>
      </c>
      <c r="D25" s="134">
        <f t="shared" si="49"/>
        <v>541.77771453307912</v>
      </c>
      <c r="E25" s="135">
        <f t="shared" si="50"/>
        <v>677.96147293704632</v>
      </c>
      <c r="F25" s="138">
        <f t="shared" si="9"/>
        <v>438.86912890004533</v>
      </c>
      <c r="G25" s="134">
        <f t="shared" si="51"/>
        <v>541.4112208087796</v>
      </c>
      <c r="H25" s="134">
        <f t="shared" si="52"/>
        <v>722.37028604410546</v>
      </c>
      <c r="I25" s="135">
        <f t="shared" si="53"/>
        <v>903.94863058272836</v>
      </c>
      <c r="J25" s="138">
        <f t="shared" si="10"/>
        <v>548.58641112505666</v>
      </c>
      <c r="K25" s="134">
        <f t="shared" si="54"/>
        <v>676.76402601097448</v>
      </c>
      <c r="L25" s="134">
        <f t="shared" si="55"/>
        <v>902.96285755513179</v>
      </c>
      <c r="M25" s="135">
        <f t="shared" si="56"/>
        <v>1129.9357882284105</v>
      </c>
      <c r="N25" s="138">
        <f t="shared" si="11"/>
        <v>658.30369335006799</v>
      </c>
      <c r="O25" s="134">
        <f t="shared" si="57"/>
        <v>812.11683121316946</v>
      </c>
      <c r="P25" s="134">
        <f t="shared" si="58"/>
        <v>1083.5554290661582</v>
      </c>
      <c r="Q25" s="180">
        <f t="shared" si="59"/>
        <v>1355.9229458740926</v>
      </c>
      <c r="R25" s="211">
        <f t="shared" si="12"/>
        <v>1700</v>
      </c>
      <c r="S25" s="138">
        <f t="shared" si="13"/>
        <v>768.02097557507932</v>
      </c>
      <c r="T25" s="134">
        <f t="shared" si="60"/>
        <v>947.46963641536433</v>
      </c>
      <c r="U25" s="134">
        <f t="shared" si="61"/>
        <v>1264.1480005771846</v>
      </c>
      <c r="V25" s="135">
        <f t="shared" si="62"/>
        <v>1581.9101035197746</v>
      </c>
      <c r="W25" s="138">
        <f t="shared" si="14"/>
        <v>1097.1728222501133</v>
      </c>
      <c r="X25" s="134">
        <f t="shared" si="15"/>
        <v>1353.528052021949</v>
      </c>
      <c r="Y25" s="134">
        <f t="shared" si="16"/>
        <v>1805.9257151102636</v>
      </c>
      <c r="Z25" s="134">
        <f t="shared" si="17"/>
        <v>2259.871576456821</v>
      </c>
      <c r="AA25" s="95"/>
      <c r="AB25" s="95"/>
      <c r="AC25" s="95"/>
      <c r="AD25" s="95"/>
      <c r="AE25" s="95"/>
      <c r="AF25" s="95"/>
      <c r="AG25" s="95"/>
      <c r="AH25" s="98"/>
      <c r="AI25" s="195">
        <f t="shared" si="18"/>
        <v>1700</v>
      </c>
      <c r="AJ25" s="196"/>
      <c r="AK25" s="197">
        <f t="shared" si="19"/>
        <v>1.27</v>
      </c>
      <c r="AL25" s="198">
        <f t="shared" si="20"/>
        <v>1725.84</v>
      </c>
      <c r="AM25" s="199">
        <f t="shared" si="21"/>
        <v>45.730000000000004</v>
      </c>
      <c r="AN25" s="199">
        <f t="shared" si="22"/>
        <v>4.59</v>
      </c>
      <c r="AO25" s="200"/>
      <c r="AP25" s="197">
        <f t="shared" si="23"/>
        <v>1.25</v>
      </c>
      <c r="AQ25" s="198">
        <f t="shared" si="24"/>
        <v>2113.9499999999998</v>
      </c>
      <c r="AR25" s="199">
        <f t="shared" si="25"/>
        <v>61.199999999999996</v>
      </c>
      <c r="AS25" s="199">
        <f t="shared" si="26"/>
        <v>4.59</v>
      </c>
      <c r="AT25" s="200"/>
      <c r="AU25" s="197">
        <f t="shared" si="27"/>
        <v>1.27</v>
      </c>
      <c r="AV25" s="198">
        <f t="shared" si="28"/>
        <v>2840.7000000000003</v>
      </c>
      <c r="AW25" s="199">
        <f t="shared" si="29"/>
        <v>91.460000000000008</v>
      </c>
      <c r="AX25" s="199">
        <f t="shared" si="30"/>
        <v>9.18</v>
      </c>
      <c r="AY25" s="200"/>
      <c r="AZ25" s="197">
        <f t="shared" si="31"/>
        <v>1.29</v>
      </c>
      <c r="BA25" s="198">
        <f t="shared" si="32"/>
        <v>3580.2000000000003</v>
      </c>
      <c r="BB25" s="199">
        <f t="shared" si="33"/>
        <v>122.39999999999999</v>
      </c>
      <c r="BC25" s="199">
        <f t="shared" si="34"/>
        <v>9.18</v>
      </c>
      <c r="BD25" s="95"/>
      <c r="BE25" s="95"/>
      <c r="BF25" s="95"/>
      <c r="BG25" s="95"/>
      <c r="BH25" s="107">
        <f t="shared" si="0"/>
        <v>1700</v>
      </c>
      <c r="BI25" s="55">
        <v>1.27</v>
      </c>
      <c r="BJ25" s="120">
        <f>(BJ26-BJ24)/2+BJ24</f>
        <v>1692</v>
      </c>
      <c r="BK25" s="57">
        <f t="shared" si="35"/>
        <v>1725.84</v>
      </c>
      <c r="BL25" s="57">
        <f t="shared" si="46"/>
        <v>45.730000000000004</v>
      </c>
      <c r="BM25" s="57">
        <f t="shared" si="47"/>
        <v>4.59</v>
      </c>
      <c r="BO25" s="67">
        <f t="shared" si="36"/>
        <v>1700</v>
      </c>
      <c r="BP25" s="55">
        <v>1.25</v>
      </c>
      <c r="BQ25" s="120">
        <f>(BQ26-BQ24)/2+BQ24</f>
        <v>2072.5</v>
      </c>
      <c r="BR25" s="57">
        <f t="shared" si="37"/>
        <v>2113.9499999999998</v>
      </c>
      <c r="BS25" s="57">
        <f t="shared" si="38"/>
        <v>61.199999999999996</v>
      </c>
      <c r="BT25" s="57">
        <f t="shared" si="39"/>
        <v>4.59</v>
      </c>
      <c r="BV25" s="67">
        <f t="shared" si="6"/>
        <v>1700</v>
      </c>
      <c r="BW25" s="55">
        <v>1.27</v>
      </c>
      <c r="BX25" s="120">
        <f>(BX26-BX24)/2+BX24</f>
        <v>2785</v>
      </c>
      <c r="BY25" s="57">
        <f t="shared" si="40"/>
        <v>2840.7000000000003</v>
      </c>
      <c r="BZ25" s="57">
        <f t="shared" si="41"/>
        <v>91.460000000000008</v>
      </c>
      <c r="CA25" s="57">
        <f t="shared" si="42"/>
        <v>9.18</v>
      </c>
      <c r="CC25" s="67">
        <f t="shared" si="7"/>
        <v>1700</v>
      </c>
      <c r="CD25" s="55">
        <v>1.29</v>
      </c>
      <c r="CE25" s="120">
        <f>(CE26-CE24)/2+CE24</f>
        <v>3510</v>
      </c>
      <c r="CF25" s="57">
        <f t="shared" si="43"/>
        <v>3580.2000000000003</v>
      </c>
      <c r="CG25" s="57">
        <f t="shared" si="44"/>
        <v>122.39999999999999</v>
      </c>
      <c r="CH25" s="57">
        <f t="shared" si="45"/>
        <v>9.18</v>
      </c>
    </row>
    <row r="26" spans="1:119" ht="15.75" thickBot="1" x14ac:dyDescent="0.3">
      <c r="A26" s="71">
        <v>1800</v>
      </c>
      <c r="B26" s="137">
        <f t="shared" si="8"/>
        <v>344.84415226163838</v>
      </c>
      <c r="C26" s="132">
        <f t="shared" si="48"/>
        <v>426.53277238867781</v>
      </c>
      <c r="D26" s="132">
        <f t="shared" si="49"/>
        <v>567.18043255624173</v>
      </c>
      <c r="E26" s="133">
        <f t="shared" si="50"/>
        <v>705.18707459241762</v>
      </c>
      <c r="F26" s="137">
        <f t="shared" si="9"/>
        <v>459.79220301551783</v>
      </c>
      <c r="G26" s="132">
        <f t="shared" si="51"/>
        <v>568.71036318490371</v>
      </c>
      <c r="H26" s="132">
        <f t="shared" si="52"/>
        <v>756.24057674165556</v>
      </c>
      <c r="I26" s="133">
        <f t="shared" si="53"/>
        <v>940.24943278989019</v>
      </c>
      <c r="J26" s="137">
        <f t="shared" si="10"/>
        <v>574.74025376939733</v>
      </c>
      <c r="K26" s="132">
        <f t="shared" si="54"/>
        <v>710.88795398112973</v>
      </c>
      <c r="L26" s="132">
        <f t="shared" si="55"/>
        <v>945.30072092706951</v>
      </c>
      <c r="M26" s="133">
        <f t="shared" si="56"/>
        <v>1175.3117909873627</v>
      </c>
      <c r="N26" s="137">
        <f t="shared" si="11"/>
        <v>689.68830452327677</v>
      </c>
      <c r="O26" s="132">
        <f t="shared" si="57"/>
        <v>853.06554477735563</v>
      </c>
      <c r="P26" s="132">
        <f t="shared" si="58"/>
        <v>1134.3608651124835</v>
      </c>
      <c r="Q26" s="179">
        <f t="shared" si="59"/>
        <v>1410.3741491848352</v>
      </c>
      <c r="R26" s="210">
        <f t="shared" si="12"/>
        <v>1800</v>
      </c>
      <c r="S26" s="137">
        <f t="shared" si="13"/>
        <v>804.63635527715621</v>
      </c>
      <c r="T26" s="132">
        <f t="shared" si="60"/>
        <v>995.24313557358153</v>
      </c>
      <c r="U26" s="132">
        <f t="shared" si="61"/>
        <v>1323.4210092978974</v>
      </c>
      <c r="V26" s="133">
        <f t="shared" si="62"/>
        <v>1645.4365073823078</v>
      </c>
      <c r="W26" s="137">
        <f t="shared" si="14"/>
        <v>1149.4805075387947</v>
      </c>
      <c r="X26" s="132">
        <f t="shared" si="15"/>
        <v>1421.7759079622595</v>
      </c>
      <c r="Y26" s="132">
        <f t="shared" si="16"/>
        <v>1890.601441854139</v>
      </c>
      <c r="Z26" s="132">
        <f t="shared" si="17"/>
        <v>2350.6235819747253</v>
      </c>
      <c r="AA26" s="93"/>
      <c r="AB26" s="93"/>
      <c r="AC26" s="93"/>
      <c r="AD26" s="93"/>
      <c r="AE26" s="93"/>
      <c r="AF26" s="93"/>
      <c r="AG26" s="93"/>
      <c r="AH26" s="97"/>
      <c r="AI26" s="189">
        <f t="shared" si="18"/>
        <v>1800</v>
      </c>
      <c r="AJ26" s="190"/>
      <c r="AK26" s="201">
        <f t="shared" si="19"/>
        <v>1.28</v>
      </c>
      <c r="AL26" s="192">
        <f t="shared" si="20"/>
        <v>1814.58</v>
      </c>
      <c r="AM26" s="193">
        <f t="shared" si="21"/>
        <v>48.42</v>
      </c>
      <c r="AN26" s="193">
        <f t="shared" si="22"/>
        <v>4.8600000000000003</v>
      </c>
      <c r="AO26" s="194"/>
      <c r="AP26" s="201">
        <f t="shared" si="23"/>
        <v>1.25</v>
      </c>
      <c r="AQ26" s="192">
        <f t="shared" si="24"/>
        <v>2220.54</v>
      </c>
      <c r="AR26" s="193">
        <f t="shared" si="25"/>
        <v>64.8</v>
      </c>
      <c r="AS26" s="193">
        <f t="shared" si="26"/>
        <v>4.8600000000000003</v>
      </c>
      <c r="AT26" s="194"/>
      <c r="AU26" s="201">
        <f t="shared" si="27"/>
        <v>1.28</v>
      </c>
      <c r="AV26" s="192">
        <f t="shared" si="28"/>
        <v>2984.52</v>
      </c>
      <c r="AW26" s="193">
        <f t="shared" si="29"/>
        <v>96.84</v>
      </c>
      <c r="AX26" s="193">
        <f t="shared" si="30"/>
        <v>9.7200000000000006</v>
      </c>
      <c r="AY26" s="194"/>
      <c r="AZ26" s="201">
        <f t="shared" si="31"/>
        <v>1.3</v>
      </c>
      <c r="BA26" s="192">
        <f t="shared" si="32"/>
        <v>3737.28</v>
      </c>
      <c r="BB26" s="193">
        <f t="shared" si="33"/>
        <v>129.6</v>
      </c>
      <c r="BC26" s="193">
        <f t="shared" si="34"/>
        <v>9.7200000000000006</v>
      </c>
      <c r="BD26" s="93"/>
      <c r="BE26" s="93"/>
      <c r="BF26" s="93"/>
      <c r="BG26" s="93"/>
      <c r="BH26" s="107">
        <f t="shared" si="0"/>
        <v>1800</v>
      </c>
      <c r="BI26" s="55">
        <v>1.28</v>
      </c>
      <c r="BJ26" s="56">
        <v>1779</v>
      </c>
      <c r="BK26" s="57">
        <f t="shared" si="35"/>
        <v>1814.58</v>
      </c>
      <c r="BL26" s="57">
        <f t="shared" si="46"/>
        <v>48.42</v>
      </c>
      <c r="BM26" s="57">
        <f t="shared" si="47"/>
        <v>4.8600000000000003</v>
      </c>
      <c r="BO26" s="67">
        <f t="shared" si="36"/>
        <v>1800</v>
      </c>
      <c r="BP26" s="55">
        <v>1.25</v>
      </c>
      <c r="BQ26" s="56">
        <v>2177</v>
      </c>
      <c r="BR26" s="57">
        <f t="shared" si="37"/>
        <v>2220.54</v>
      </c>
      <c r="BS26" s="57">
        <f t="shared" si="38"/>
        <v>64.8</v>
      </c>
      <c r="BT26" s="57">
        <f t="shared" si="39"/>
        <v>4.8600000000000003</v>
      </c>
      <c r="BV26" s="67">
        <f t="shared" si="6"/>
        <v>1800</v>
      </c>
      <c r="BW26" s="55">
        <v>1.28</v>
      </c>
      <c r="BX26" s="56">
        <v>2926</v>
      </c>
      <c r="BY26" s="57">
        <f t="shared" si="40"/>
        <v>2984.52</v>
      </c>
      <c r="BZ26" s="57">
        <f t="shared" si="41"/>
        <v>96.84</v>
      </c>
      <c r="CA26" s="57">
        <f t="shared" si="42"/>
        <v>9.7200000000000006</v>
      </c>
      <c r="CC26" s="67">
        <f t="shared" si="7"/>
        <v>1800</v>
      </c>
      <c r="CD26" s="55">
        <v>1.3</v>
      </c>
      <c r="CE26" s="56">
        <v>3664</v>
      </c>
      <c r="CF26" s="57">
        <f t="shared" si="43"/>
        <v>3737.28</v>
      </c>
      <c r="CG26" s="57">
        <f t="shared" si="44"/>
        <v>129.6</v>
      </c>
      <c r="CH26" s="57">
        <f t="shared" si="45"/>
        <v>9.7200000000000006</v>
      </c>
    </row>
    <row r="27" spans="1:119" ht="15.75" thickBot="1" x14ac:dyDescent="0.3">
      <c r="A27" s="72">
        <v>1900</v>
      </c>
      <c r="B27" s="138">
        <f t="shared" si="8"/>
        <v>361.51452724449445</v>
      </c>
      <c r="C27" s="134">
        <f t="shared" si="48"/>
        <v>446.81120231161231</v>
      </c>
      <c r="D27" s="134">
        <f t="shared" si="49"/>
        <v>594.02748994142257</v>
      </c>
      <c r="E27" s="135">
        <f t="shared" si="50"/>
        <v>733.86416905591932</v>
      </c>
      <c r="F27" s="138">
        <f t="shared" si="9"/>
        <v>482.01936965932595</v>
      </c>
      <c r="G27" s="134">
        <f t="shared" si="51"/>
        <v>595.74826974881637</v>
      </c>
      <c r="H27" s="134">
        <f t="shared" si="52"/>
        <v>792.03665325523014</v>
      </c>
      <c r="I27" s="135">
        <f t="shared" si="53"/>
        <v>978.48555874122576</v>
      </c>
      <c r="J27" s="138">
        <f t="shared" si="10"/>
        <v>602.52421207415739</v>
      </c>
      <c r="K27" s="134">
        <f t="shared" si="54"/>
        <v>744.68533718602043</v>
      </c>
      <c r="L27" s="134">
        <f t="shared" si="55"/>
        <v>990.0458165690377</v>
      </c>
      <c r="M27" s="135">
        <f t="shared" si="56"/>
        <v>1223.1069484265322</v>
      </c>
      <c r="N27" s="138">
        <f t="shared" si="11"/>
        <v>723.02905448898889</v>
      </c>
      <c r="O27" s="134">
        <f t="shared" si="57"/>
        <v>893.62240462322461</v>
      </c>
      <c r="P27" s="134">
        <f t="shared" si="58"/>
        <v>1188.0549798828451</v>
      </c>
      <c r="Q27" s="180">
        <f t="shared" si="59"/>
        <v>1467.7283381118386</v>
      </c>
      <c r="R27" s="211">
        <f t="shared" si="12"/>
        <v>1900</v>
      </c>
      <c r="S27" s="138">
        <f t="shared" si="13"/>
        <v>843.53389690382039</v>
      </c>
      <c r="T27" s="134">
        <f t="shared" si="60"/>
        <v>1042.5594720604286</v>
      </c>
      <c r="U27" s="134">
        <f t="shared" si="61"/>
        <v>1386.0641431966528</v>
      </c>
      <c r="V27" s="135">
        <f t="shared" si="62"/>
        <v>1712.3497277971451</v>
      </c>
      <c r="W27" s="138">
        <f t="shared" si="14"/>
        <v>1205.0484241483148</v>
      </c>
      <c r="X27" s="134">
        <f t="shared" si="15"/>
        <v>1489.3706743720409</v>
      </c>
      <c r="Y27" s="134">
        <f t="shared" si="16"/>
        <v>1980.0916331380754</v>
      </c>
      <c r="Z27" s="134">
        <f t="shared" si="17"/>
        <v>2446.2138968530644</v>
      </c>
      <c r="AA27" s="95"/>
      <c r="AB27" s="95"/>
      <c r="AC27" s="95"/>
      <c r="AD27" s="95"/>
      <c r="AE27" s="95"/>
      <c r="AF27" s="95"/>
      <c r="AG27" s="95"/>
      <c r="AH27" s="98"/>
      <c r="AI27" s="202">
        <f t="shared" si="18"/>
        <v>1900</v>
      </c>
      <c r="AJ27" s="196"/>
      <c r="AK27" s="197">
        <f t="shared" si="19"/>
        <v>1.28</v>
      </c>
      <c r="AL27" s="198">
        <f t="shared" si="20"/>
        <v>1902.3</v>
      </c>
      <c r="AM27" s="199">
        <f t="shared" si="21"/>
        <v>51.11</v>
      </c>
      <c r="AN27" s="199">
        <f t="shared" si="22"/>
        <v>5.13</v>
      </c>
      <c r="AO27" s="200"/>
      <c r="AP27" s="197">
        <f t="shared" si="23"/>
        <v>1.25</v>
      </c>
      <c r="AQ27" s="198">
        <f t="shared" si="24"/>
        <v>2326.11</v>
      </c>
      <c r="AR27" s="199">
        <f t="shared" si="25"/>
        <v>68.399999999999991</v>
      </c>
      <c r="AS27" s="199">
        <f t="shared" si="26"/>
        <v>5.13</v>
      </c>
      <c r="AT27" s="200"/>
      <c r="AU27" s="197">
        <f t="shared" si="27"/>
        <v>1.28</v>
      </c>
      <c r="AV27" s="198">
        <f t="shared" si="28"/>
        <v>3125.79</v>
      </c>
      <c r="AW27" s="199">
        <f t="shared" si="29"/>
        <v>102.22</v>
      </c>
      <c r="AX27" s="199">
        <f t="shared" si="30"/>
        <v>10.26</v>
      </c>
      <c r="AY27" s="200"/>
      <c r="AZ27" s="197">
        <f t="shared" si="31"/>
        <v>1.3</v>
      </c>
      <c r="BA27" s="198">
        <f t="shared" si="32"/>
        <v>3889.26</v>
      </c>
      <c r="BB27" s="199">
        <f t="shared" si="33"/>
        <v>136.79999999999998</v>
      </c>
      <c r="BC27" s="199">
        <f t="shared" si="34"/>
        <v>10.26</v>
      </c>
      <c r="BD27" s="95"/>
      <c r="BE27" s="95"/>
      <c r="BF27" s="95"/>
      <c r="BG27" s="95"/>
      <c r="BH27" s="107">
        <f t="shared" si="0"/>
        <v>1900</v>
      </c>
      <c r="BI27" s="55">
        <v>1.28</v>
      </c>
      <c r="BJ27" s="120">
        <f>(BJ28-BJ26)/2+BJ26</f>
        <v>1865</v>
      </c>
      <c r="BK27" s="57">
        <f t="shared" si="35"/>
        <v>1902.3</v>
      </c>
      <c r="BL27" s="57">
        <f t="shared" si="46"/>
        <v>51.11</v>
      </c>
      <c r="BM27" s="57">
        <f t="shared" si="47"/>
        <v>5.13</v>
      </c>
      <c r="BO27" s="67">
        <f t="shared" si="36"/>
        <v>1900</v>
      </c>
      <c r="BP27" s="55">
        <v>1.25</v>
      </c>
      <c r="BQ27" s="120">
        <f>(BQ28-BQ26)/2+BQ26</f>
        <v>2280.5</v>
      </c>
      <c r="BR27" s="57">
        <f t="shared" si="37"/>
        <v>2326.11</v>
      </c>
      <c r="BS27" s="57">
        <f t="shared" si="38"/>
        <v>68.399999999999991</v>
      </c>
      <c r="BT27" s="57">
        <f t="shared" si="39"/>
        <v>5.13</v>
      </c>
      <c r="BV27" s="67">
        <f t="shared" si="6"/>
        <v>1900</v>
      </c>
      <c r="BW27" s="55">
        <v>1.28</v>
      </c>
      <c r="BX27" s="120">
        <f>(BX28-BX26)/2+BX26</f>
        <v>3064.5</v>
      </c>
      <c r="BY27" s="57">
        <f t="shared" si="40"/>
        <v>3125.79</v>
      </c>
      <c r="BZ27" s="57">
        <f t="shared" si="41"/>
        <v>102.22</v>
      </c>
      <c r="CA27" s="57">
        <f t="shared" si="42"/>
        <v>10.26</v>
      </c>
      <c r="CC27" s="67">
        <f t="shared" si="7"/>
        <v>1900</v>
      </c>
      <c r="CD27" s="55">
        <v>1.3</v>
      </c>
      <c r="CE27" s="120">
        <f>(CE28-CE26)/2+CE26</f>
        <v>3813</v>
      </c>
      <c r="CF27" s="57">
        <f t="shared" si="43"/>
        <v>3889.26</v>
      </c>
      <c r="CG27" s="57">
        <f t="shared" si="44"/>
        <v>136.79999999999998</v>
      </c>
      <c r="CH27" s="57">
        <f t="shared" si="45"/>
        <v>10.26</v>
      </c>
    </row>
    <row r="28" spans="1:119" ht="15.75" thickBot="1" x14ac:dyDescent="0.3">
      <c r="A28" s="73">
        <v>2000</v>
      </c>
      <c r="B28" s="156">
        <f t="shared" si="8"/>
        <v>378.18490222735045</v>
      </c>
      <c r="C28" s="157">
        <f t="shared" si="48"/>
        <v>467.08963223454663</v>
      </c>
      <c r="D28" s="157">
        <f t="shared" si="49"/>
        <v>620.87454732660353</v>
      </c>
      <c r="E28" s="158">
        <f t="shared" si="50"/>
        <v>762.54126351942091</v>
      </c>
      <c r="F28" s="156">
        <f t="shared" si="9"/>
        <v>504.24653630313389</v>
      </c>
      <c r="G28" s="157">
        <f t="shared" si="51"/>
        <v>622.7861763127288</v>
      </c>
      <c r="H28" s="157">
        <f t="shared" si="52"/>
        <v>827.83272976880471</v>
      </c>
      <c r="I28" s="158">
        <f t="shared" si="53"/>
        <v>1016.7216846925612</v>
      </c>
      <c r="J28" s="156">
        <f t="shared" si="10"/>
        <v>630.30817037891745</v>
      </c>
      <c r="K28" s="157">
        <f t="shared" si="54"/>
        <v>778.48272039091103</v>
      </c>
      <c r="L28" s="157">
        <f t="shared" si="55"/>
        <v>1034.7909122110059</v>
      </c>
      <c r="M28" s="158">
        <f t="shared" si="56"/>
        <v>1270.9021058657015</v>
      </c>
      <c r="N28" s="156">
        <f t="shared" si="11"/>
        <v>756.3698044547009</v>
      </c>
      <c r="O28" s="157">
        <f t="shared" si="57"/>
        <v>934.17926446909325</v>
      </c>
      <c r="P28" s="157">
        <f t="shared" si="58"/>
        <v>1241.7490946532071</v>
      </c>
      <c r="Q28" s="181">
        <f t="shared" si="59"/>
        <v>1525.0825270388418</v>
      </c>
      <c r="R28" s="212">
        <f t="shared" si="12"/>
        <v>2000</v>
      </c>
      <c r="S28" s="156">
        <f t="shared" si="13"/>
        <v>882.43143853048434</v>
      </c>
      <c r="T28" s="157">
        <f t="shared" si="60"/>
        <v>1089.8758085472755</v>
      </c>
      <c r="U28" s="157">
        <f t="shared" si="61"/>
        <v>1448.7072770954082</v>
      </c>
      <c r="V28" s="158">
        <f t="shared" si="62"/>
        <v>1779.2629482119821</v>
      </c>
      <c r="W28" s="156">
        <f t="shared" si="14"/>
        <v>1260.6163407578349</v>
      </c>
      <c r="X28" s="157">
        <f t="shared" si="15"/>
        <v>1556.9654407818221</v>
      </c>
      <c r="Y28" s="157">
        <f t="shared" si="16"/>
        <v>2069.5818244220118</v>
      </c>
      <c r="Z28" s="157">
        <f t="shared" si="17"/>
        <v>2541.804211731403</v>
      </c>
      <c r="AA28" s="93"/>
      <c r="AB28" s="93"/>
      <c r="AC28" s="93"/>
      <c r="AD28" s="93"/>
      <c r="AE28" s="93"/>
      <c r="AF28" s="93"/>
      <c r="AG28" s="93"/>
      <c r="AH28" s="97"/>
      <c r="AI28" s="189">
        <f t="shared" si="18"/>
        <v>2000</v>
      </c>
      <c r="AJ28" s="190"/>
      <c r="AK28" s="201">
        <f t="shared" si="19"/>
        <v>1.28</v>
      </c>
      <c r="AL28" s="192">
        <f t="shared" si="20"/>
        <v>1990.02</v>
      </c>
      <c r="AM28" s="193">
        <f t="shared" si="21"/>
        <v>53.8</v>
      </c>
      <c r="AN28" s="193">
        <f t="shared" si="22"/>
        <v>5.4</v>
      </c>
      <c r="AO28" s="194"/>
      <c r="AP28" s="201">
        <f t="shared" si="23"/>
        <v>1.25</v>
      </c>
      <c r="AQ28" s="192">
        <f t="shared" si="24"/>
        <v>2431.6799999999998</v>
      </c>
      <c r="AR28" s="193">
        <f t="shared" si="25"/>
        <v>72</v>
      </c>
      <c r="AS28" s="193">
        <f t="shared" si="26"/>
        <v>5.4</v>
      </c>
      <c r="AT28" s="194"/>
      <c r="AU28" s="201">
        <f t="shared" si="27"/>
        <v>1.28</v>
      </c>
      <c r="AV28" s="192">
        <f t="shared" si="28"/>
        <v>3267.06</v>
      </c>
      <c r="AW28" s="193">
        <f t="shared" si="29"/>
        <v>107.6</v>
      </c>
      <c r="AX28" s="193">
        <f t="shared" si="30"/>
        <v>10.8</v>
      </c>
      <c r="AY28" s="194"/>
      <c r="AZ28" s="201">
        <f t="shared" si="31"/>
        <v>1.3</v>
      </c>
      <c r="BA28" s="192">
        <f t="shared" si="32"/>
        <v>4041.2400000000002</v>
      </c>
      <c r="BB28" s="193">
        <f t="shared" si="33"/>
        <v>144</v>
      </c>
      <c r="BC28" s="193">
        <f t="shared" si="34"/>
        <v>10.8</v>
      </c>
      <c r="BD28" s="44"/>
      <c r="BE28" s="44"/>
      <c r="BF28" s="44"/>
      <c r="BG28" s="44"/>
      <c r="BH28" s="107">
        <f t="shared" si="0"/>
        <v>2000</v>
      </c>
      <c r="BI28" s="55">
        <v>1.28</v>
      </c>
      <c r="BJ28" s="56">
        <v>1951</v>
      </c>
      <c r="BK28" s="57">
        <f t="shared" si="35"/>
        <v>1990.02</v>
      </c>
      <c r="BL28" s="57">
        <f t="shared" si="46"/>
        <v>53.8</v>
      </c>
      <c r="BM28" s="57">
        <f t="shared" si="47"/>
        <v>5.4</v>
      </c>
      <c r="BO28" s="67">
        <f t="shared" si="36"/>
        <v>2000</v>
      </c>
      <c r="BP28" s="55">
        <v>1.25</v>
      </c>
      <c r="BQ28" s="56">
        <v>2384</v>
      </c>
      <c r="BR28" s="57">
        <f t="shared" si="37"/>
        <v>2431.6799999999998</v>
      </c>
      <c r="BS28" s="57">
        <f t="shared" si="38"/>
        <v>72</v>
      </c>
      <c r="BT28" s="57">
        <f t="shared" si="39"/>
        <v>5.4</v>
      </c>
      <c r="BV28" s="67">
        <f t="shared" si="6"/>
        <v>2000</v>
      </c>
      <c r="BW28" s="55">
        <v>1.28</v>
      </c>
      <c r="BX28" s="56">
        <v>3203</v>
      </c>
      <c r="BY28" s="57">
        <f t="shared" si="40"/>
        <v>3267.06</v>
      </c>
      <c r="BZ28" s="57">
        <f t="shared" si="41"/>
        <v>107.6</v>
      </c>
      <c r="CA28" s="57">
        <f t="shared" si="42"/>
        <v>10.8</v>
      </c>
      <c r="CC28" s="67">
        <f t="shared" si="7"/>
        <v>2000</v>
      </c>
      <c r="CD28" s="55">
        <v>1.3</v>
      </c>
      <c r="CE28" s="56">
        <v>3962</v>
      </c>
      <c r="CF28" s="57">
        <f t="shared" si="43"/>
        <v>4041.2400000000002</v>
      </c>
      <c r="CG28" s="57">
        <f t="shared" si="44"/>
        <v>144</v>
      </c>
      <c r="CH28" s="57">
        <f t="shared" si="45"/>
        <v>10.8</v>
      </c>
    </row>
    <row r="29" spans="1:119" ht="16.5" thickTop="1" thickBot="1" x14ac:dyDescent="0.3">
      <c r="A29" s="175">
        <v>2100</v>
      </c>
      <c r="B29" s="176">
        <f t="shared" si="8"/>
        <v>394.66143564063844</v>
      </c>
      <c r="C29" s="177">
        <f t="shared" si="48"/>
        <v>487.07417186874289</v>
      </c>
      <c r="D29" s="177">
        <f t="shared" si="49"/>
        <v>647.43084235743243</v>
      </c>
      <c r="E29" s="178">
        <f t="shared" si="50"/>
        <v>790.54473495861203</v>
      </c>
      <c r="F29" s="176">
        <f t="shared" si="9"/>
        <v>526.21524752085134</v>
      </c>
      <c r="G29" s="177">
        <f t="shared" si="51"/>
        <v>649.43222915832393</v>
      </c>
      <c r="H29" s="177">
        <f t="shared" si="52"/>
        <v>863.24112314324316</v>
      </c>
      <c r="I29" s="178">
        <f t="shared" si="53"/>
        <v>1054.0596466114828</v>
      </c>
      <c r="J29" s="176">
        <f t="shared" si="10"/>
        <v>657.76905940106417</v>
      </c>
      <c r="K29" s="177">
        <f t="shared" si="54"/>
        <v>811.7902864479048</v>
      </c>
      <c r="L29" s="177">
        <f t="shared" si="55"/>
        <v>1079.051403929054</v>
      </c>
      <c r="M29" s="178">
        <f t="shared" si="56"/>
        <v>1317.5745582643535</v>
      </c>
      <c r="N29" s="176">
        <f t="shared" si="11"/>
        <v>789.32287128127689</v>
      </c>
      <c r="O29" s="177">
        <f t="shared" si="57"/>
        <v>974.14834373748579</v>
      </c>
      <c r="P29" s="177">
        <f t="shared" si="58"/>
        <v>1294.8616847148649</v>
      </c>
      <c r="Q29" s="182">
        <f t="shared" si="59"/>
        <v>1581.0894699172241</v>
      </c>
      <c r="R29" s="213">
        <f t="shared" si="12"/>
        <v>2100</v>
      </c>
      <c r="S29" s="176">
        <f t="shared" si="13"/>
        <v>920.87668316148972</v>
      </c>
      <c r="T29" s="177">
        <f t="shared" si="60"/>
        <v>1136.5064010270669</v>
      </c>
      <c r="U29" s="177">
        <f t="shared" si="61"/>
        <v>1510.6719655006755</v>
      </c>
      <c r="V29" s="178">
        <f t="shared" si="62"/>
        <v>1844.6043815700948</v>
      </c>
      <c r="W29" s="176">
        <f t="shared" si="14"/>
        <v>1315.5381188021283</v>
      </c>
      <c r="X29" s="177">
        <f t="shared" si="15"/>
        <v>1623.5805728958096</v>
      </c>
      <c r="Y29" s="177">
        <f t="shared" si="16"/>
        <v>2158.102807858108</v>
      </c>
      <c r="Z29" s="177">
        <f t="shared" si="17"/>
        <v>2635.1491165287071</v>
      </c>
      <c r="AA29" s="95"/>
      <c r="AB29" s="95"/>
      <c r="AC29" s="95"/>
      <c r="AD29" s="95"/>
      <c r="AE29" s="95"/>
      <c r="AF29" s="95"/>
      <c r="AG29" s="95"/>
      <c r="AH29" s="98"/>
      <c r="AI29" s="203">
        <f t="shared" si="18"/>
        <v>2100</v>
      </c>
      <c r="AJ29" s="196"/>
      <c r="AK29" s="197">
        <f t="shared" si="19"/>
        <v>1.28</v>
      </c>
      <c r="AL29" s="198">
        <f t="shared" si="20"/>
        <v>2076.7200000000003</v>
      </c>
      <c r="AM29" s="199">
        <f t="shared" si="21"/>
        <v>56.49</v>
      </c>
      <c r="AN29" s="199">
        <f t="shared" si="22"/>
        <v>5.67</v>
      </c>
      <c r="AO29" s="46"/>
      <c r="AP29" s="197">
        <f t="shared" si="23"/>
        <v>1.25</v>
      </c>
      <c r="AQ29" s="198">
        <f t="shared" si="24"/>
        <v>2535.7200000000003</v>
      </c>
      <c r="AR29" s="199">
        <f t="shared" si="25"/>
        <v>75.599999999999994</v>
      </c>
      <c r="AS29" s="199">
        <f t="shared" si="26"/>
        <v>5.67</v>
      </c>
      <c r="AT29" s="46"/>
      <c r="AU29" s="197">
        <f t="shared" si="27"/>
        <v>1.28</v>
      </c>
      <c r="AV29" s="198">
        <f t="shared" si="28"/>
        <v>3406.8</v>
      </c>
      <c r="AW29" s="199">
        <f t="shared" si="29"/>
        <v>112.98</v>
      </c>
      <c r="AX29" s="199">
        <f t="shared" si="30"/>
        <v>11.34</v>
      </c>
      <c r="AY29" s="46"/>
      <c r="AZ29" s="197">
        <f t="shared" si="31"/>
        <v>1.3</v>
      </c>
      <c r="BA29" s="198">
        <f t="shared" si="32"/>
        <v>4189.6499999999996</v>
      </c>
      <c r="BB29" s="199">
        <f t="shared" si="33"/>
        <v>151.19999999999999</v>
      </c>
      <c r="BC29" s="199">
        <f t="shared" si="34"/>
        <v>11.34</v>
      </c>
      <c r="BD29" s="36"/>
      <c r="BE29" s="36"/>
      <c r="BF29" s="36"/>
      <c r="BG29" s="36"/>
      <c r="BH29" s="107">
        <f t="shared" si="0"/>
        <v>2100</v>
      </c>
      <c r="BI29" s="55">
        <v>1.28</v>
      </c>
      <c r="BJ29" s="120">
        <f>(BJ30-BJ28)/2+BJ28</f>
        <v>2036</v>
      </c>
      <c r="BK29" s="57">
        <f t="shared" si="35"/>
        <v>2076.7200000000003</v>
      </c>
      <c r="BL29" s="57">
        <f t="shared" si="46"/>
        <v>56.49</v>
      </c>
      <c r="BM29" s="57">
        <f t="shared" si="47"/>
        <v>5.67</v>
      </c>
      <c r="BO29" s="67">
        <f t="shared" si="36"/>
        <v>2100</v>
      </c>
      <c r="BP29" s="55">
        <v>1.25</v>
      </c>
      <c r="BQ29" s="120">
        <f>(BQ30-BQ28)/2+BQ28</f>
        <v>2486</v>
      </c>
      <c r="BR29" s="57">
        <f t="shared" si="37"/>
        <v>2535.7200000000003</v>
      </c>
      <c r="BS29" s="57">
        <f t="shared" si="38"/>
        <v>75.599999999999994</v>
      </c>
      <c r="BT29" s="57">
        <f t="shared" si="39"/>
        <v>5.67</v>
      </c>
      <c r="BV29" s="67">
        <f t="shared" si="6"/>
        <v>2100</v>
      </c>
      <c r="BW29" s="55">
        <v>1.28</v>
      </c>
      <c r="BX29" s="120">
        <f>(BX30-BX28)/2+BX28</f>
        <v>3340</v>
      </c>
      <c r="BY29" s="57">
        <f t="shared" si="40"/>
        <v>3406.8</v>
      </c>
      <c r="BZ29" s="57">
        <f t="shared" si="41"/>
        <v>112.98</v>
      </c>
      <c r="CA29" s="57">
        <f t="shared" si="42"/>
        <v>11.34</v>
      </c>
      <c r="CC29" s="67">
        <f t="shared" si="7"/>
        <v>2100</v>
      </c>
      <c r="CD29" s="55">
        <v>1.3</v>
      </c>
      <c r="CE29" s="120">
        <f>(CE30-CE28)/2+CE28</f>
        <v>4107.5</v>
      </c>
      <c r="CF29" s="57">
        <f t="shared" si="43"/>
        <v>4189.6499999999996</v>
      </c>
      <c r="CG29" s="57">
        <f t="shared" si="44"/>
        <v>151.19999999999999</v>
      </c>
      <c r="CH29" s="57">
        <f t="shared" si="45"/>
        <v>11.34</v>
      </c>
    </row>
    <row r="30" spans="1:119" ht="15.75" thickBot="1" x14ac:dyDescent="0.3">
      <c r="A30" s="71">
        <v>2200</v>
      </c>
      <c r="B30" s="137">
        <f t="shared" si="8"/>
        <v>409.67415501409556</v>
      </c>
      <c r="C30" s="132">
        <f t="shared" si="48"/>
        <v>507.05871150293905</v>
      </c>
      <c r="D30" s="132">
        <f t="shared" si="49"/>
        <v>673.98713738826132</v>
      </c>
      <c r="E30" s="133">
        <f t="shared" si="50"/>
        <v>815.63385051974956</v>
      </c>
      <c r="F30" s="137">
        <f t="shared" si="9"/>
        <v>546.23220668546071</v>
      </c>
      <c r="G30" s="132">
        <f t="shared" si="51"/>
        <v>676.07828200391873</v>
      </c>
      <c r="H30" s="132">
        <f t="shared" si="52"/>
        <v>898.64951651768172</v>
      </c>
      <c r="I30" s="133">
        <f t="shared" si="53"/>
        <v>1087.5118006929995</v>
      </c>
      <c r="J30" s="137">
        <f t="shared" si="10"/>
        <v>682.79025835682592</v>
      </c>
      <c r="K30" s="132">
        <f t="shared" si="54"/>
        <v>845.09785250489847</v>
      </c>
      <c r="L30" s="132">
        <f t="shared" si="55"/>
        <v>1123.3118956471021</v>
      </c>
      <c r="M30" s="133">
        <f t="shared" si="56"/>
        <v>1359.3897508662494</v>
      </c>
      <c r="N30" s="137">
        <f t="shared" si="11"/>
        <v>819.34831002819112</v>
      </c>
      <c r="O30" s="132">
        <f t="shared" si="57"/>
        <v>1014.1174230058781</v>
      </c>
      <c r="P30" s="132">
        <f t="shared" si="58"/>
        <v>1347.9742747765226</v>
      </c>
      <c r="Q30" s="179">
        <f t="shared" si="59"/>
        <v>1631.2677010394991</v>
      </c>
      <c r="R30" s="210">
        <f t="shared" si="12"/>
        <v>2200</v>
      </c>
      <c r="S30" s="137">
        <f t="shared" si="13"/>
        <v>955.90636169955633</v>
      </c>
      <c r="T30" s="132">
        <f t="shared" si="60"/>
        <v>1183.1369935068578</v>
      </c>
      <c r="U30" s="132">
        <f t="shared" si="61"/>
        <v>1572.6366539059431</v>
      </c>
      <c r="V30" s="133">
        <f t="shared" si="62"/>
        <v>1903.145651212749</v>
      </c>
      <c r="W30" s="137">
        <f t="shared" si="14"/>
        <v>1365.5805167136518</v>
      </c>
      <c r="X30" s="132">
        <f t="shared" si="15"/>
        <v>1690.1957050097969</v>
      </c>
      <c r="Y30" s="132">
        <f t="shared" si="16"/>
        <v>2246.6237912942042</v>
      </c>
      <c r="Z30" s="132">
        <f t="shared" si="17"/>
        <v>2718.7795017324988</v>
      </c>
      <c r="AA30" s="93"/>
      <c r="AB30" s="93"/>
      <c r="AC30" s="93"/>
      <c r="AD30" s="93"/>
      <c r="AE30" s="93"/>
      <c r="AF30" s="93"/>
      <c r="AG30" s="93"/>
      <c r="AH30" s="97"/>
      <c r="AI30" s="204">
        <f t="shared" si="18"/>
        <v>2200</v>
      </c>
      <c r="AJ30" s="190"/>
      <c r="AK30" s="201">
        <f t="shared" si="19"/>
        <v>1.29</v>
      </c>
      <c r="AL30" s="192">
        <f t="shared" si="20"/>
        <v>2163.42</v>
      </c>
      <c r="AM30" s="193">
        <f t="shared" si="21"/>
        <v>59.18</v>
      </c>
      <c r="AN30" s="193">
        <f t="shared" si="22"/>
        <v>5.94</v>
      </c>
      <c r="AO30" s="21"/>
      <c r="AP30" s="201">
        <f t="shared" si="23"/>
        <v>1.25</v>
      </c>
      <c r="AQ30" s="192">
        <f t="shared" si="24"/>
        <v>2639.76</v>
      </c>
      <c r="AR30" s="193">
        <f t="shared" si="25"/>
        <v>79.199999999999989</v>
      </c>
      <c r="AS30" s="193">
        <f t="shared" si="26"/>
        <v>5.94</v>
      </c>
      <c r="AT30" s="21"/>
      <c r="AU30" s="201">
        <f t="shared" si="27"/>
        <v>1.28</v>
      </c>
      <c r="AV30" s="192">
        <f t="shared" si="28"/>
        <v>3546.54</v>
      </c>
      <c r="AW30" s="193">
        <f t="shared" si="29"/>
        <v>118.36</v>
      </c>
      <c r="AX30" s="193">
        <f t="shared" si="30"/>
        <v>11.88</v>
      </c>
      <c r="AY30" s="21"/>
      <c r="AZ30" s="201">
        <f t="shared" si="31"/>
        <v>1.31</v>
      </c>
      <c r="BA30" s="192">
        <f t="shared" si="32"/>
        <v>4338.0600000000004</v>
      </c>
      <c r="BB30" s="193">
        <f t="shared" si="33"/>
        <v>158.39999999999998</v>
      </c>
      <c r="BC30" s="193">
        <f t="shared" si="34"/>
        <v>11.88</v>
      </c>
      <c r="BH30" s="107">
        <f t="shared" si="0"/>
        <v>2200</v>
      </c>
      <c r="BI30" s="55">
        <v>1.29</v>
      </c>
      <c r="BJ30" s="56">
        <v>2121</v>
      </c>
      <c r="BK30" s="57">
        <f t="shared" si="35"/>
        <v>2163.42</v>
      </c>
      <c r="BL30" s="57">
        <f t="shared" si="46"/>
        <v>59.18</v>
      </c>
      <c r="BM30" s="57">
        <f t="shared" si="47"/>
        <v>5.94</v>
      </c>
      <c r="BO30" s="67">
        <f t="shared" si="36"/>
        <v>2200</v>
      </c>
      <c r="BP30" s="55">
        <v>1.25</v>
      </c>
      <c r="BQ30" s="56">
        <v>2588</v>
      </c>
      <c r="BR30" s="57">
        <f t="shared" si="37"/>
        <v>2639.76</v>
      </c>
      <c r="BS30" s="57">
        <f t="shared" si="38"/>
        <v>79.199999999999989</v>
      </c>
      <c r="BT30" s="57">
        <f t="shared" si="39"/>
        <v>5.94</v>
      </c>
      <c r="BV30" s="67">
        <f t="shared" si="6"/>
        <v>2200</v>
      </c>
      <c r="BW30" s="55">
        <v>1.28</v>
      </c>
      <c r="BX30" s="56">
        <v>3477</v>
      </c>
      <c r="BY30" s="57">
        <f t="shared" si="40"/>
        <v>3546.54</v>
      </c>
      <c r="BZ30" s="57">
        <f t="shared" si="41"/>
        <v>118.36</v>
      </c>
      <c r="CA30" s="57">
        <f t="shared" si="42"/>
        <v>11.88</v>
      </c>
      <c r="CC30" s="67">
        <f t="shared" si="7"/>
        <v>2200</v>
      </c>
      <c r="CD30" s="55">
        <v>1.31</v>
      </c>
      <c r="CE30" s="56">
        <v>4253</v>
      </c>
      <c r="CF30" s="57">
        <f t="shared" si="43"/>
        <v>4338.0600000000004</v>
      </c>
      <c r="CG30" s="57">
        <f t="shared" si="44"/>
        <v>158.39999999999998</v>
      </c>
      <c r="CH30" s="57">
        <f t="shared" si="45"/>
        <v>11.88</v>
      </c>
    </row>
    <row r="31" spans="1:119" ht="15.75" thickBot="1" x14ac:dyDescent="0.3">
      <c r="A31" s="72">
        <v>2300</v>
      </c>
      <c r="B31" s="138">
        <f t="shared" si="8"/>
        <v>425.89887402455469</v>
      </c>
      <c r="C31" s="134">
        <f t="shared" si="48"/>
        <v>526.74936084839703</v>
      </c>
      <c r="D31" s="134">
        <f t="shared" si="49"/>
        <v>700.15574927995385</v>
      </c>
      <c r="E31" s="135">
        <f t="shared" si="50"/>
        <v>842.96228308477771</v>
      </c>
      <c r="F31" s="138">
        <f t="shared" si="9"/>
        <v>567.86516536607292</v>
      </c>
      <c r="G31" s="134">
        <f t="shared" si="51"/>
        <v>702.332481131196</v>
      </c>
      <c r="H31" s="134">
        <f t="shared" si="52"/>
        <v>933.54099903993847</v>
      </c>
      <c r="I31" s="135">
        <f t="shared" si="53"/>
        <v>1123.9497107797035</v>
      </c>
      <c r="J31" s="138">
        <f t="shared" si="10"/>
        <v>709.8314567075912</v>
      </c>
      <c r="K31" s="134">
        <f t="shared" si="54"/>
        <v>877.91560141399509</v>
      </c>
      <c r="L31" s="134">
        <f t="shared" si="55"/>
        <v>1166.9262487999231</v>
      </c>
      <c r="M31" s="135">
        <f t="shared" si="56"/>
        <v>1404.9371384746294</v>
      </c>
      <c r="N31" s="138">
        <f t="shared" si="11"/>
        <v>851.79774804910937</v>
      </c>
      <c r="O31" s="134">
        <f t="shared" si="57"/>
        <v>1053.4987216967941</v>
      </c>
      <c r="P31" s="134">
        <f t="shared" si="58"/>
        <v>1400.3114985599077</v>
      </c>
      <c r="Q31" s="180">
        <f t="shared" si="59"/>
        <v>1685.9245661695554</v>
      </c>
      <c r="R31" s="211">
        <f t="shared" si="12"/>
        <v>2300</v>
      </c>
      <c r="S31" s="138">
        <f t="shared" si="13"/>
        <v>993.76403939062766</v>
      </c>
      <c r="T31" s="134">
        <f t="shared" si="60"/>
        <v>1229.081841979593</v>
      </c>
      <c r="U31" s="134">
        <f t="shared" si="61"/>
        <v>1633.6967483198923</v>
      </c>
      <c r="V31" s="135">
        <f t="shared" si="62"/>
        <v>1966.9119938644812</v>
      </c>
      <c r="W31" s="138">
        <f t="shared" si="14"/>
        <v>1419.6629134151824</v>
      </c>
      <c r="X31" s="134">
        <f t="shared" si="15"/>
        <v>1755.8312028279902</v>
      </c>
      <c r="Y31" s="134">
        <f t="shared" si="16"/>
        <v>2333.8524975998462</v>
      </c>
      <c r="Z31" s="134">
        <f t="shared" si="17"/>
        <v>2809.8742769492587</v>
      </c>
      <c r="AA31" s="95"/>
      <c r="AB31" s="95"/>
      <c r="AC31" s="95"/>
      <c r="AD31" s="95"/>
      <c r="AE31" s="95"/>
      <c r="AF31" s="95"/>
      <c r="AG31" s="95"/>
      <c r="AH31" s="98"/>
      <c r="AI31" s="202">
        <f t="shared" si="18"/>
        <v>2300</v>
      </c>
      <c r="AJ31" s="196"/>
      <c r="AK31" s="197">
        <f t="shared" si="19"/>
        <v>1.29</v>
      </c>
      <c r="AL31" s="198">
        <f t="shared" si="20"/>
        <v>2249.1</v>
      </c>
      <c r="AM31" s="199">
        <f t="shared" si="21"/>
        <v>61.87</v>
      </c>
      <c r="AN31" s="199">
        <f t="shared" si="22"/>
        <v>6.21</v>
      </c>
      <c r="AO31" s="21"/>
      <c r="AP31" s="197">
        <f t="shared" si="23"/>
        <v>1.25</v>
      </c>
      <c r="AQ31" s="198">
        <f t="shared" si="24"/>
        <v>2742.27</v>
      </c>
      <c r="AR31" s="199">
        <f t="shared" si="25"/>
        <v>82.8</v>
      </c>
      <c r="AS31" s="199">
        <f t="shared" si="26"/>
        <v>6.21</v>
      </c>
      <c r="AT31" s="21"/>
      <c r="AU31" s="197">
        <f t="shared" si="27"/>
        <v>1.28</v>
      </c>
      <c r="AV31" s="198">
        <f t="shared" si="28"/>
        <v>3684.2400000000002</v>
      </c>
      <c r="AW31" s="199">
        <f t="shared" si="29"/>
        <v>123.74</v>
      </c>
      <c r="AX31" s="199">
        <f t="shared" si="30"/>
        <v>12.42</v>
      </c>
      <c r="AY31" s="21"/>
      <c r="AZ31" s="197">
        <f t="shared" si="31"/>
        <v>1.31</v>
      </c>
      <c r="BA31" s="198">
        <f t="shared" si="32"/>
        <v>4483.41</v>
      </c>
      <c r="BB31" s="199">
        <f t="shared" si="33"/>
        <v>165.6</v>
      </c>
      <c r="BC31" s="199">
        <f t="shared" si="34"/>
        <v>12.42</v>
      </c>
      <c r="BD31" s="22"/>
      <c r="BE31" s="22"/>
      <c r="BF31" s="22"/>
      <c r="BG31" s="22"/>
      <c r="BH31" s="67">
        <f t="shared" si="0"/>
        <v>2300</v>
      </c>
      <c r="BI31" s="55">
        <v>1.29</v>
      </c>
      <c r="BJ31" s="120">
        <f>(BJ32-BJ30)/2+BJ30</f>
        <v>2205</v>
      </c>
      <c r="BK31" s="57">
        <f t="shared" si="35"/>
        <v>2249.1</v>
      </c>
      <c r="BL31" s="57">
        <f t="shared" si="46"/>
        <v>61.87</v>
      </c>
      <c r="BM31" s="57">
        <f t="shared" si="47"/>
        <v>6.21</v>
      </c>
      <c r="BO31" s="67">
        <f t="shared" si="36"/>
        <v>2300</v>
      </c>
      <c r="BP31" s="55">
        <v>1.25</v>
      </c>
      <c r="BQ31" s="120">
        <f>(BQ32-BQ30)/2+BQ30</f>
        <v>2688.5</v>
      </c>
      <c r="BR31" s="57">
        <f t="shared" si="37"/>
        <v>2742.27</v>
      </c>
      <c r="BS31" s="57">
        <f t="shared" si="38"/>
        <v>82.8</v>
      </c>
      <c r="BT31" s="57">
        <f t="shared" si="39"/>
        <v>6.21</v>
      </c>
      <c r="BV31" s="67">
        <f t="shared" si="6"/>
        <v>2300</v>
      </c>
      <c r="BW31" s="55">
        <v>1.28</v>
      </c>
      <c r="BX31" s="120">
        <f>(BX32-BX30)/2+BX30</f>
        <v>3612</v>
      </c>
      <c r="BY31" s="57">
        <f t="shared" si="40"/>
        <v>3684.2400000000002</v>
      </c>
      <c r="BZ31" s="57">
        <f t="shared" si="41"/>
        <v>123.74</v>
      </c>
      <c r="CA31" s="57">
        <f t="shared" si="42"/>
        <v>12.42</v>
      </c>
      <c r="CC31" s="67">
        <f t="shared" si="7"/>
        <v>2300</v>
      </c>
      <c r="CD31" s="55">
        <v>1.31</v>
      </c>
      <c r="CE31" s="120">
        <f>(CE32-CE30)/2+CE30</f>
        <v>4395.5</v>
      </c>
      <c r="CF31" s="57">
        <f t="shared" si="43"/>
        <v>4483.41</v>
      </c>
      <c r="CG31" s="57">
        <f t="shared" si="44"/>
        <v>165.6</v>
      </c>
      <c r="CH31" s="57">
        <f t="shared" si="45"/>
        <v>12.42</v>
      </c>
    </row>
    <row r="32" spans="1:119" ht="15.75" thickBot="1" x14ac:dyDescent="0.3">
      <c r="A32" s="71">
        <v>2400</v>
      </c>
      <c r="B32" s="137">
        <f t="shared" si="8"/>
        <v>440.54945789902945</v>
      </c>
      <c r="C32" s="132">
        <f t="shared" si="48"/>
        <v>546.44001019385519</v>
      </c>
      <c r="D32" s="132">
        <f t="shared" si="49"/>
        <v>723.73835871655626</v>
      </c>
      <c r="E32" s="133">
        <f t="shared" si="50"/>
        <v>870.29071564980563</v>
      </c>
      <c r="F32" s="137">
        <f t="shared" si="9"/>
        <v>587.39927719870593</v>
      </c>
      <c r="G32" s="132">
        <f t="shared" si="51"/>
        <v>728.58668025847362</v>
      </c>
      <c r="H32" s="132">
        <f t="shared" si="52"/>
        <v>964.98447828874168</v>
      </c>
      <c r="I32" s="133">
        <f t="shared" si="53"/>
        <v>1160.3876208664076</v>
      </c>
      <c r="J32" s="137">
        <f t="shared" si="10"/>
        <v>734.24909649838241</v>
      </c>
      <c r="K32" s="132">
        <f t="shared" si="54"/>
        <v>910.73335032309194</v>
      </c>
      <c r="L32" s="132">
        <f t="shared" si="55"/>
        <v>1206.2305978609272</v>
      </c>
      <c r="M32" s="133">
        <f t="shared" si="56"/>
        <v>1450.4845260830095</v>
      </c>
      <c r="N32" s="137">
        <f t="shared" si="11"/>
        <v>881.0989157980589</v>
      </c>
      <c r="O32" s="132">
        <f t="shared" si="57"/>
        <v>1092.8800203877104</v>
      </c>
      <c r="P32" s="132">
        <f t="shared" si="58"/>
        <v>1447.4767174331125</v>
      </c>
      <c r="Q32" s="179">
        <f t="shared" si="59"/>
        <v>1740.5814312996113</v>
      </c>
      <c r="R32" s="210">
        <f t="shared" si="12"/>
        <v>2400</v>
      </c>
      <c r="S32" s="137">
        <f t="shared" si="13"/>
        <v>1027.9487350977354</v>
      </c>
      <c r="T32" s="132">
        <f t="shared" si="60"/>
        <v>1275.0266904523287</v>
      </c>
      <c r="U32" s="132">
        <f t="shared" si="61"/>
        <v>1688.7228370052981</v>
      </c>
      <c r="V32" s="133">
        <f t="shared" si="62"/>
        <v>2030.6783365162132</v>
      </c>
      <c r="W32" s="137">
        <f t="shared" si="14"/>
        <v>1468.4981929967648</v>
      </c>
      <c r="X32" s="132">
        <f t="shared" si="15"/>
        <v>1821.4667006461839</v>
      </c>
      <c r="Y32" s="132">
        <f t="shared" si="16"/>
        <v>2412.4611957218544</v>
      </c>
      <c r="Z32" s="132">
        <f t="shared" si="17"/>
        <v>2900.9690521660191</v>
      </c>
      <c r="AA32" s="93"/>
      <c r="AB32" s="93"/>
      <c r="AC32" s="93"/>
      <c r="AD32" s="93"/>
      <c r="AE32" s="93"/>
      <c r="AF32" s="93"/>
      <c r="AG32" s="93"/>
      <c r="AH32" s="97"/>
      <c r="AI32" s="189">
        <f t="shared" si="18"/>
        <v>2400</v>
      </c>
      <c r="AJ32" s="190"/>
      <c r="AK32" s="201">
        <f t="shared" si="19"/>
        <v>1.3</v>
      </c>
      <c r="AL32" s="192">
        <f t="shared" si="20"/>
        <v>2334.7800000000002</v>
      </c>
      <c r="AM32" s="193">
        <f t="shared" si="21"/>
        <v>64.56</v>
      </c>
      <c r="AN32" s="193">
        <f t="shared" si="22"/>
        <v>6.48</v>
      </c>
      <c r="AO32" s="21"/>
      <c r="AP32" s="201">
        <f t="shared" si="23"/>
        <v>1.25</v>
      </c>
      <c r="AQ32" s="192">
        <f t="shared" si="24"/>
        <v>2844.78</v>
      </c>
      <c r="AR32" s="193">
        <f t="shared" si="25"/>
        <v>86.399999999999991</v>
      </c>
      <c r="AS32" s="193">
        <f t="shared" si="26"/>
        <v>6.48</v>
      </c>
      <c r="AT32" s="21"/>
      <c r="AU32" s="201">
        <f t="shared" si="27"/>
        <v>1.29</v>
      </c>
      <c r="AV32" s="192">
        <f t="shared" si="28"/>
        <v>3821.94</v>
      </c>
      <c r="AW32" s="193">
        <f t="shared" si="29"/>
        <v>129.12</v>
      </c>
      <c r="AX32" s="193">
        <f t="shared" si="30"/>
        <v>12.96</v>
      </c>
      <c r="AY32" s="21"/>
      <c r="AZ32" s="201">
        <f t="shared" si="31"/>
        <v>1.31</v>
      </c>
      <c r="BA32" s="192">
        <f t="shared" si="32"/>
        <v>4628.76</v>
      </c>
      <c r="BB32" s="193">
        <f t="shared" si="33"/>
        <v>172.79999999999998</v>
      </c>
      <c r="BC32" s="193">
        <f t="shared" si="34"/>
        <v>12.96</v>
      </c>
      <c r="BH32" s="67">
        <f t="shared" si="0"/>
        <v>2400</v>
      </c>
      <c r="BI32" s="55">
        <v>1.3</v>
      </c>
      <c r="BJ32" s="56">
        <v>2289</v>
      </c>
      <c r="BK32" s="57">
        <f t="shared" si="35"/>
        <v>2334.7800000000002</v>
      </c>
      <c r="BL32" s="57">
        <f t="shared" si="46"/>
        <v>64.56</v>
      </c>
      <c r="BM32" s="57">
        <f t="shared" si="47"/>
        <v>6.48</v>
      </c>
      <c r="BO32" s="67">
        <f t="shared" si="36"/>
        <v>2400</v>
      </c>
      <c r="BP32" s="55">
        <v>1.25</v>
      </c>
      <c r="BQ32" s="56">
        <v>2789</v>
      </c>
      <c r="BR32" s="57">
        <f t="shared" si="37"/>
        <v>2844.78</v>
      </c>
      <c r="BS32" s="57">
        <f t="shared" si="38"/>
        <v>86.399999999999991</v>
      </c>
      <c r="BT32" s="57">
        <f t="shared" si="39"/>
        <v>6.48</v>
      </c>
      <c r="BV32" s="67">
        <f t="shared" si="6"/>
        <v>2400</v>
      </c>
      <c r="BW32" s="55">
        <v>1.29</v>
      </c>
      <c r="BX32" s="56">
        <v>3747</v>
      </c>
      <c r="BY32" s="57">
        <f t="shared" si="40"/>
        <v>3821.94</v>
      </c>
      <c r="BZ32" s="57">
        <f t="shared" si="41"/>
        <v>129.12</v>
      </c>
      <c r="CA32" s="57">
        <f t="shared" si="42"/>
        <v>12.96</v>
      </c>
      <c r="CC32" s="67">
        <f t="shared" si="7"/>
        <v>2400</v>
      </c>
      <c r="CD32" s="55">
        <v>1.31</v>
      </c>
      <c r="CE32" s="56">
        <v>4538</v>
      </c>
      <c r="CF32" s="57">
        <f t="shared" si="43"/>
        <v>4628.76</v>
      </c>
      <c r="CG32" s="57">
        <f t="shared" si="44"/>
        <v>172.79999999999998</v>
      </c>
      <c r="CH32" s="57">
        <f t="shared" si="45"/>
        <v>12.96</v>
      </c>
    </row>
    <row r="33" spans="1:97" ht="15.75" thickBot="1" x14ac:dyDescent="0.3">
      <c r="A33" s="173">
        <v>2500</v>
      </c>
      <c r="B33" s="150">
        <f t="shared" si="8"/>
        <v>456.62017862186417</v>
      </c>
      <c r="C33" s="151">
        <f t="shared" si="48"/>
        <v>565.836769250575</v>
      </c>
      <c r="D33" s="151">
        <f t="shared" si="49"/>
        <v>749.52407285817901</v>
      </c>
      <c r="E33" s="152">
        <f t="shared" si="50"/>
        <v>896.94792355534173</v>
      </c>
      <c r="F33" s="150">
        <f t="shared" si="9"/>
        <v>608.82690482915223</v>
      </c>
      <c r="G33" s="151">
        <f t="shared" si="51"/>
        <v>754.44902566743326</v>
      </c>
      <c r="H33" s="151">
        <f t="shared" si="52"/>
        <v>999.36543047757209</v>
      </c>
      <c r="I33" s="152">
        <f t="shared" si="53"/>
        <v>1195.9305647404558</v>
      </c>
      <c r="J33" s="150">
        <f t="shared" si="10"/>
        <v>761.03363103644028</v>
      </c>
      <c r="K33" s="151">
        <f t="shared" si="54"/>
        <v>943.06128208429163</v>
      </c>
      <c r="L33" s="151">
        <f t="shared" si="55"/>
        <v>1249.2067880969651</v>
      </c>
      <c r="M33" s="152">
        <f t="shared" si="56"/>
        <v>1494.9132059255696</v>
      </c>
      <c r="N33" s="150">
        <f t="shared" si="11"/>
        <v>913.24035724372834</v>
      </c>
      <c r="O33" s="151">
        <f t="shared" si="57"/>
        <v>1131.67353850115</v>
      </c>
      <c r="P33" s="151">
        <f t="shared" si="58"/>
        <v>1499.048145716358</v>
      </c>
      <c r="Q33" s="183">
        <f t="shared" si="59"/>
        <v>1793.8958471106835</v>
      </c>
      <c r="R33" s="214">
        <f t="shared" si="12"/>
        <v>2500</v>
      </c>
      <c r="S33" s="150">
        <f t="shared" si="13"/>
        <v>1065.4470834510164</v>
      </c>
      <c r="T33" s="151">
        <f t="shared" si="60"/>
        <v>1320.2857949180084</v>
      </c>
      <c r="U33" s="151">
        <f t="shared" si="61"/>
        <v>1748.889503335751</v>
      </c>
      <c r="V33" s="152">
        <f t="shared" si="62"/>
        <v>2092.8784882957975</v>
      </c>
      <c r="W33" s="150">
        <f t="shared" si="14"/>
        <v>1522.0672620728806</v>
      </c>
      <c r="X33" s="151">
        <f t="shared" si="15"/>
        <v>1886.1225641685833</v>
      </c>
      <c r="Y33" s="151">
        <f t="shared" si="16"/>
        <v>2498.4135761939301</v>
      </c>
      <c r="Z33" s="151">
        <f t="shared" si="17"/>
        <v>2989.8264118511393</v>
      </c>
      <c r="AA33" s="95"/>
      <c r="AB33" s="95"/>
      <c r="AC33" s="95"/>
      <c r="AD33" s="95"/>
      <c r="AE33" s="95"/>
      <c r="AF33" s="95"/>
      <c r="AG33" s="95"/>
      <c r="AH33" s="98"/>
      <c r="AI33" s="195">
        <f t="shared" si="18"/>
        <v>2500</v>
      </c>
      <c r="AJ33" s="196"/>
      <c r="AK33" s="197">
        <f t="shared" si="19"/>
        <v>1.3</v>
      </c>
      <c r="AL33" s="198">
        <f t="shared" si="20"/>
        <v>2419.9499999999998</v>
      </c>
      <c r="AM33" s="199">
        <f t="shared" si="21"/>
        <v>67.25</v>
      </c>
      <c r="AN33" s="199">
        <f t="shared" si="22"/>
        <v>6.75</v>
      </c>
      <c r="AO33" s="21"/>
      <c r="AP33" s="197">
        <f t="shared" si="23"/>
        <v>1.25</v>
      </c>
      <c r="AQ33" s="198">
        <f t="shared" si="24"/>
        <v>2945.76</v>
      </c>
      <c r="AR33" s="199">
        <f t="shared" si="25"/>
        <v>90</v>
      </c>
      <c r="AS33" s="199">
        <f t="shared" si="26"/>
        <v>6.75</v>
      </c>
      <c r="AT33" s="21"/>
      <c r="AU33" s="197">
        <f t="shared" si="27"/>
        <v>1.29</v>
      </c>
      <c r="AV33" s="198">
        <f t="shared" si="28"/>
        <v>3958.11</v>
      </c>
      <c r="AW33" s="199">
        <f t="shared" si="29"/>
        <v>134.5</v>
      </c>
      <c r="AX33" s="199">
        <f t="shared" si="30"/>
        <v>13.5</v>
      </c>
      <c r="AY33" s="21"/>
      <c r="AZ33" s="197">
        <f t="shared" si="31"/>
        <v>1.31</v>
      </c>
      <c r="BA33" s="198">
        <f t="shared" si="32"/>
        <v>4770.54</v>
      </c>
      <c r="BB33" s="199">
        <f t="shared" si="33"/>
        <v>180</v>
      </c>
      <c r="BC33" s="199">
        <f t="shared" si="34"/>
        <v>13.5</v>
      </c>
      <c r="BH33" s="67">
        <f t="shared" si="0"/>
        <v>2500</v>
      </c>
      <c r="BI33" s="55">
        <v>1.3</v>
      </c>
      <c r="BJ33" s="120">
        <f>(BJ34-BJ32)/2+BJ32</f>
        <v>2372.5</v>
      </c>
      <c r="BK33" s="57">
        <f t="shared" si="35"/>
        <v>2419.9499999999998</v>
      </c>
      <c r="BL33" s="57">
        <f t="shared" si="46"/>
        <v>67.25</v>
      </c>
      <c r="BM33" s="57">
        <f t="shared" si="47"/>
        <v>6.75</v>
      </c>
      <c r="BO33" s="67">
        <f t="shared" si="36"/>
        <v>2500</v>
      </c>
      <c r="BP33" s="55">
        <v>1.25</v>
      </c>
      <c r="BQ33" s="120">
        <f>(BQ34-BQ32)/2+BQ32</f>
        <v>2888</v>
      </c>
      <c r="BR33" s="57">
        <f t="shared" si="37"/>
        <v>2945.76</v>
      </c>
      <c r="BS33" s="57">
        <f t="shared" si="38"/>
        <v>90</v>
      </c>
      <c r="BT33" s="57">
        <f t="shared" si="39"/>
        <v>6.75</v>
      </c>
      <c r="BV33" s="67">
        <f t="shared" si="6"/>
        <v>2500</v>
      </c>
      <c r="BW33" s="55">
        <v>1.29</v>
      </c>
      <c r="BX33" s="120">
        <f>(BX34-BX32)/2+BX32</f>
        <v>3880.5</v>
      </c>
      <c r="BY33" s="57">
        <f t="shared" si="40"/>
        <v>3958.11</v>
      </c>
      <c r="BZ33" s="57">
        <f t="shared" si="41"/>
        <v>134.5</v>
      </c>
      <c r="CA33" s="57">
        <f t="shared" si="42"/>
        <v>13.5</v>
      </c>
      <c r="CC33" s="67">
        <f t="shared" si="7"/>
        <v>2500</v>
      </c>
      <c r="CD33" s="55">
        <v>1.31</v>
      </c>
      <c r="CE33" s="120">
        <f>(CE34-CE32)/2+CE32</f>
        <v>4677</v>
      </c>
      <c r="CF33" s="57">
        <f t="shared" si="43"/>
        <v>4770.54</v>
      </c>
      <c r="CG33" s="57">
        <f t="shared" si="44"/>
        <v>180</v>
      </c>
      <c r="CH33" s="57">
        <f t="shared" si="45"/>
        <v>13.5</v>
      </c>
    </row>
    <row r="34" spans="1:97" ht="16.5" thickTop="1" thickBot="1" x14ac:dyDescent="0.3">
      <c r="A34" s="174">
        <v>2600</v>
      </c>
      <c r="B34" s="153"/>
      <c r="C34" s="154"/>
      <c r="D34" s="154"/>
      <c r="E34" s="155"/>
      <c r="F34" s="153"/>
      <c r="G34" s="154"/>
      <c r="H34" s="154"/>
      <c r="I34" s="155"/>
      <c r="J34" s="153"/>
      <c r="K34" s="154"/>
      <c r="L34" s="154"/>
      <c r="M34" s="155"/>
      <c r="N34" s="153"/>
      <c r="O34" s="154"/>
      <c r="P34" s="154"/>
      <c r="Q34" s="184"/>
      <c r="R34" s="215">
        <f t="shared" si="12"/>
        <v>2600</v>
      </c>
      <c r="S34" s="153"/>
      <c r="T34" s="154"/>
      <c r="U34" s="154"/>
      <c r="V34" s="155"/>
      <c r="W34" s="153"/>
      <c r="X34" s="154"/>
      <c r="Y34" s="154"/>
      <c r="Z34" s="154"/>
      <c r="AA34" s="93"/>
      <c r="AB34" s="93"/>
      <c r="AC34" s="93"/>
      <c r="AD34" s="93"/>
      <c r="AE34" s="93"/>
      <c r="AF34" s="93"/>
      <c r="AG34" s="93"/>
      <c r="AH34" s="97"/>
      <c r="AI34" s="189"/>
      <c r="AJ34" s="190"/>
      <c r="AK34" s="201">
        <f t="shared" si="19"/>
        <v>1.3</v>
      </c>
      <c r="AL34" s="192">
        <f t="shared" si="20"/>
        <v>2505.12</v>
      </c>
      <c r="AM34" s="193">
        <f t="shared" si="21"/>
        <v>69.94</v>
      </c>
      <c r="AN34" s="193">
        <f t="shared" si="22"/>
        <v>7.0200000000000005</v>
      </c>
      <c r="AO34" s="21"/>
      <c r="AP34" s="201">
        <f t="shared" si="23"/>
        <v>1.25</v>
      </c>
      <c r="AQ34" s="192">
        <f t="shared" si="24"/>
        <v>3046.7400000000002</v>
      </c>
      <c r="AR34" s="193">
        <f t="shared" si="25"/>
        <v>93.6</v>
      </c>
      <c r="AS34" s="193">
        <f t="shared" si="26"/>
        <v>7.0200000000000005</v>
      </c>
      <c r="AT34" s="21"/>
      <c r="AU34" s="201">
        <f t="shared" si="27"/>
        <v>1.29</v>
      </c>
      <c r="AV34" s="192">
        <f t="shared" si="28"/>
        <v>4094.28</v>
      </c>
      <c r="AW34" s="193">
        <f t="shared" si="29"/>
        <v>139.88</v>
      </c>
      <c r="AX34" s="193">
        <f t="shared" si="30"/>
        <v>14.040000000000001</v>
      </c>
      <c r="AY34" s="21"/>
      <c r="AZ34" s="201">
        <f t="shared" si="31"/>
        <v>1.32</v>
      </c>
      <c r="BA34" s="192">
        <f t="shared" si="32"/>
        <v>4912.32</v>
      </c>
      <c r="BB34" s="193">
        <f t="shared" si="33"/>
        <v>187.2</v>
      </c>
      <c r="BC34" s="193">
        <f t="shared" si="34"/>
        <v>14.040000000000001</v>
      </c>
      <c r="BH34" s="67">
        <f t="shared" si="0"/>
        <v>2600</v>
      </c>
      <c r="BI34" s="55">
        <v>1.3</v>
      </c>
      <c r="BJ34" s="56">
        <v>2456</v>
      </c>
      <c r="BK34" s="57">
        <f t="shared" si="35"/>
        <v>2505.12</v>
      </c>
      <c r="BL34" s="57">
        <f t="shared" si="46"/>
        <v>69.94</v>
      </c>
      <c r="BM34" s="57">
        <f t="shared" si="47"/>
        <v>7.0200000000000005</v>
      </c>
      <c r="BO34" s="67">
        <f t="shared" si="36"/>
        <v>2600</v>
      </c>
      <c r="BP34" s="55">
        <v>1.25</v>
      </c>
      <c r="BQ34" s="56">
        <v>2987</v>
      </c>
      <c r="BR34" s="57">
        <f t="shared" si="37"/>
        <v>3046.7400000000002</v>
      </c>
      <c r="BS34" s="57">
        <f t="shared" si="38"/>
        <v>93.6</v>
      </c>
      <c r="BT34" s="57">
        <f t="shared" si="39"/>
        <v>7.0200000000000005</v>
      </c>
      <c r="BV34" s="67">
        <f t="shared" si="6"/>
        <v>2600</v>
      </c>
      <c r="BW34" s="55">
        <v>1.29</v>
      </c>
      <c r="BX34" s="56">
        <v>4014</v>
      </c>
      <c r="BY34" s="57">
        <f t="shared" si="40"/>
        <v>4094.28</v>
      </c>
      <c r="BZ34" s="57">
        <f t="shared" si="41"/>
        <v>139.88</v>
      </c>
      <c r="CA34" s="57">
        <f t="shared" si="42"/>
        <v>14.040000000000001</v>
      </c>
      <c r="CC34" s="67">
        <f t="shared" si="7"/>
        <v>2600</v>
      </c>
      <c r="CD34" s="55">
        <v>1.32</v>
      </c>
      <c r="CE34" s="56">
        <v>4816</v>
      </c>
      <c r="CF34" s="57">
        <f t="shared" si="43"/>
        <v>4912.32</v>
      </c>
      <c r="CG34" s="57">
        <f t="shared" si="44"/>
        <v>187.2</v>
      </c>
      <c r="CH34" s="57">
        <f t="shared" si="45"/>
        <v>14.040000000000001</v>
      </c>
    </row>
    <row r="35" spans="1:97" ht="15.75" thickBot="1" x14ac:dyDescent="0.3">
      <c r="A35" s="72">
        <v>2700</v>
      </c>
      <c r="B35" s="138"/>
      <c r="C35" s="134"/>
      <c r="D35" s="134"/>
      <c r="E35" s="135"/>
      <c r="F35" s="138"/>
      <c r="G35" s="134"/>
      <c r="H35" s="134"/>
      <c r="I35" s="135"/>
      <c r="J35" s="138"/>
      <c r="K35" s="134"/>
      <c r="L35" s="134"/>
      <c r="M35" s="135"/>
      <c r="N35" s="138"/>
      <c r="O35" s="134"/>
      <c r="P35" s="134"/>
      <c r="Q35" s="180"/>
      <c r="R35" s="211">
        <f t="shared" si="12"/>
        <v>2700</v>
      </c>
      <c r="S35" s="138"/>
      <c r="T35" s="134"/>
      <c r="U35" s="134"/>
      <c r="V35" s="135"/>
      <c r="W35" s="138"/>
      <c r="X35" s="134"/>
      <c r="Y35" s="134"/>
      <c r="Z35" s="134"/>
      <c r="AA35" s="95"/>
      <c r="AB35" s="95"/>
      <c r="AC35" s="95"/>
      <c r="AD35" s="95"/>
      <c r="AE35" s="95"/>
      <c r="AF35" s="95"/>
      <c r="AG35" s="95"/>
      <c r="AH35" s="98"/>
      <c r="AI35" s="202"/>
      <c r="AJ35" s="196"/>
      <c r="AK35" s="197">
        <f t="shared" si="19"/>
        <v>1.3</v>
      </c>
      <c r="AL35" s="198">
        <f t="shared" si="20"/>
        <v>2589.27</v>
      </c>
      <c r="AM35" s="199">
        <f t="shared" si="21"/>
        <v>72.63</v>
      </c>
      <c r="AN35" s="199">
        <f t="shared" si="22"/>
        <v>7.29</v>
      </c>
      <c r="AO35" s="21"/>
      <c r="AP35" s="197">
        <f t="shared" si="23"/>
        <v>1.25</v>
      </c>
      <c r="AQ35" s="198">
        <f t="shared" si="24"/>
        <v>3147.21</v>
      </c>
      <c r="AR35" s="199">
        <f t="shared" si="25"/>
        <v>97.199999999999989</v>
      </c>
      <c r="AS35" s="199">
        <f t="shared" si="26"/>
        <v>7.29</v>
      </c>
      <c r="AT35" s="21"/>
      <c r="AU35" s="197">
        <f t="shared" si="27"/>
        <v>1.29</v>
      </c>
      <c r="AV35" s="198">
        <f t="shared" si="28"/>
        <v>4228.92</v>
      </c>
      <c r="AW35" s="199">
        <f t="shared" si="29"/>
        <v>145.26</v>
      </c>
      <c r="AX35" s="199">
        <f t="shared" si="30"/>
        <v>14.58</v>
      </c>
      <c r="AY35" s="21"/>
      <c r="AZ35" s="197">
        <f t="shared" si="31"/>
        <v>1.32</v>
      </c>
      <c r="BA35" s="198">
        <f t="shared" si="32"/>
        <v>5051.55</v>
      </c>
      <c r="BB35" s="199">
        <f t="shared" si="33"/>
        <v>194.39999999999998</v>
      </c>
      <c r="BC35" s="199">
        <f t="shared" si="34"/>
        <v>14.58</v>
      </c>
      <c r="BH35" s="67">
        <f t="shared" si="0"/>
        <v>2700</v>
      </c>
      <c r="BI35" s="55">
        <v>1.3</v>
      </c>
      <c r="BJ35" s="120">
        <f>(BJ36-BJ34)/2+BJ34</f>
        <v>2538.5</v>
      </c>
      <c r="BK35" s="57">
        <f t="shared" si="35"/>
        <v>2589.27</v>
      </c>
      <c r="BL35" s="57">
        <f t="shared" si="46"/>
        <v>72.63</v>
      </c>
      <c r="BM35" s="57">
        <f t="shared" si="47"/>
        <v>7.29</v>
      </c>
      <c r="BO35" s="67">
        <f t="shared" si="36"/>
        <v>2700</v>
      </c>
      <c r="BP35" s="55">
        <v>1.25</v>
      </c>
      <c r="BQ35" s="120">
        <f>(BQ36-BQ34)/2+BQ34</f>
        <v>3085.5</v>
      </c>
      <c r="BR35" s="57">
        <f t="shared" si="37"/>
        <v>3147.21</v>
      </c>
      <c r="BS35" s="57">
        <f t="shared" si="38"/>
        <v>97.199999999999989</v>
      </c>
      <c r="BT35" s="57">
        <f t="shared" si="39"/>
        <v>7.29</v>
      </c>
      <c r="BV35" s="67">
        <f t="shared" si="6"/>
        <v>2700</v>
      </c>
      <c r="BW35" s="55">
        <v>1.29</v>
      </c>
      <c r="BX35" s="120">
        <f>(BX36-BX34)/2+BX34</f>
        <v>4146</v>
      </c>
      <c r="BY35" s="57">
        <f t="shared" si="40"/>
        <v>4228.92</v>
      </c>
      <c r="BZ35" s="57">
        <f t="shared" si="41"/>
        <v>145.26</v>
      </c>
      <c r="CA35" s="57">
        <f t="shared" si="42"/>
        <v>14.58</v>
      </c>
      <c r="CC35" s="67">
        <f t="shared" si="7"/>
        <v>2700</v>
      </c>
      <c r="CD35" s="55">
        <v>1.32</v>
      </c>
      <c r="CE35" s="120">
        <f>(CE36-CE34)/2+CE34</f>
        <v>4952.5</v>
      </c>
      <c r="CF35" s="57">
        <f t="shared" si="43"/>
        <v>5051.55</v>
      </c>
      <c r="CG35" s="57">
        <f t="shared" si="44"/>
        <v>194.39999999999998</v>
      </c>
      <c r="CH35" s="57">
        <f t="shared" si="45"/>
        <v>14.58</v>
      </c>
    </row>
    <row r="36" spans="1:97" ht="15.75" thickBot="1" x14ac:dyDescent="0.3">
      <c r="A36" s="71">
        <v>2800</v>
      </c>
      <c r="B36" s="137"/>
      <c r="C36" s="132"/>
      <c r="D36" s="132"/>
      <c r="E36" s="133"/>
      <c r="F36" s="137"/>
      <c r="G36" s="132"/>
      <c r="H36" s="132"/>
      <c r="I36" s="133"/>
      <c r="J36" s="137"/>
      <c r="K36" s="132"/>
      <c r="L36" s="132"/>
      <c r="M36" s="133"/>
      <c r="N36" s="137"/>
      <c r="O36" s="132"/>
      <c r="P36" s="132"/>
      <c r="Q36" s="179"/>
      <c r="R36" s="210">
        <f t="shared" si="12"/>
        <v>2800</v>
      </c>
      <c r="S36" s="137"/>
      <c r="T36" s="132"/>
      <c r="U36" s="132"/>
      <c r="V36" s="133"/>
      <c r="W36" s="137"/>
      <c r="X36" s="132"/>
      <c r="Y36" s="132"/>
      <c r="Z36" s="132"/>
      <c r="AA36" s="93"/>
      <c r="AB36" s="93"/>
      <c r="AC36" s="93"/>
      <c r="AD36" s="93"/>
      <c r="AE36" s="93"/>
      <c r="AF36" s="93"/>
      <c r="AG36" s="93"/>
      <c r="AH36" s="97"/>
      <c r="AI36" s="189"/>
      <c r="AJ36" s="190"/>
      <c r="AK36" s="201">
        <f t="shared" si="19"/>
        <v>1.31</v>
      </c>
      <c r="AL36" s="192">
        <f t="shared" si="20"/>
        <v>2673.42</v>
      </c>
      <c r="AM36" s="193">
        <f t="shared" si="21"/>
        <v>75.320000000000007</v>
      </c>
      <c r="AN36" s="193">
        <f t="shared" si="22"/>
        <v>7.5600000000000005</v>
      </c>
      <c r="AO36" s="21"/>
      <c r="AP36" s="201">
        <f t="shared" si="23"/>
        <v>1.25</v>
      </c>
      <c r="AQ36" s="192">
        <f t="shared" si="24"/>
        <v>3247.68</v>
      </c>
      <c r="AR36" s="193">
        <f t="shared" si="25"/>
        <v>100.8</v>
      </c>
      <c r="AS36" s="193">
        <f t="shared" si="26"/>
        <v>7.5600000000000005</v>
      </c>
      <c r="AT36" s="21"/>
      <c r="AU36" s="201">
        <f>BW36</f>
        <v>1.3</v>
      </c>
      <c r="AV36" s="192">
        <f t="shared" si="28"/>
        <v>4363.5600000000004</v>
      </c>
      <c r="AW36" s="193">
        <f t="shared" si="29"/>
        <v>150.64000000000001</v>
      </c>
      <c r="AX36" s="193">
        <f t="shared" si="30"/>
        <v>15.120000000000001</v>
      </c>
      <c r="AY36" s="21"/>
      <c r="AZ36" s="201">
        <f t="shared" si="31"/>
        <v>1.32</v>
      </c>
      <c r="BA36" s="192">
        <f t="shared" si="32"/>
        <v>5190.78</v>
      </c>
      <c r="BB36" s="193">
        <f t="shared" si="33"/>
        <v>201.6</v>
      </c>
      <c r="BC36" s="193">
        <f t="shared" si="34"/>
        <v>15.120000000000001</v>
      </c>
      <c r="BH36" s="67">
        <f t="shared" si="0"/>
        <v>2800</v>
      </c>
      <c r="BI36" s="55">
        <v>1.31</v>
      </c>
      <c r="BJ36" s="56">
        <v>2621</v>
      </c>
      <c r="BK36" s="57">
        <f t="shared" si="35"/>
        <v>2673.42</v>
      </c>
      <c r="BL36" s="57">
        <f t="shared" si="46"/>
        <v>75.320000000000007</v>
      </c>
      <c r="BM36" s="57">
        <f t="shared" si="47"/>
        <v>7.5600000000000005</v>
      </c>
      <c r="BO36" s="67">
        <f t="shared" si="36"/>
        <v>2800</v>
      </c>
      <c r="BP36" s="55">
        <v>1.25</v>
      </c>
      <c r="BQ36" s="56">
        <v>3184</v>
      </c>
      <c r="BR36" s="57">
        <f t="shared" si="37"/>
        <v>3247.68</v>
      </c>
      <c r="BS36" s="57">
        <f t="shared" si="38"/>
        <v>100.8</v>
      </c>
      <c r="BT36" s="57">
        <f t="shared" si="39"/>
        <v>7.5600000000000005</v>
      </c>
      <c r="BV36" s="67">
        <f t="shared" si="6"/>
        <v>2800</v>
      </c>
      <c r="BW36" s="55">
        <v>1.3</v>
      </c>
      <c r="BX36" s="56">
        <v>4278</v>
      </c>
      <c r="BY36" s="57">
        <f t="shared" si="40"/>
        <v>4363.5600000000004</v>
      </c>
      <c r="BZ36" s="57">
        <f t="shared" si="41"/>
        <v>150.64000000000001</v>
      </c>
      <c r="CA36" s="57">
        <f t="shared" si="42"/>
        <v>15.120000000000001</v>
      </c>
      <c r="CC36" s="67">
        <f t="shared" si="7"/>
        <v>2800</v>
      </c>
      <c r="CD36" s="55">
        <v>1.32</v>
      </c>
      <c r="CE36" s="56">
        <v>5089</v>
      </c>
      <c r="CF36" s="57">
        <f t="shared" si="43"/>
        <v>5190.78</v>
      </c>
      <c r="CG36" s="57">
        <f t="shared" si="44"/>
        <v>201.6</v>
      </c>
      <c r="CH36" s="57">
        <f t="shared" si="45"/>
        <v>15.120000000000001</v>
      </c>
    </row>
    <row r="37" spans="1:97" ht="15.75" thickBot="1" x14ac:dyDescent="0.3">
      <c r="A37" s="72">
        <v>2900</v>
      </c>
      <c r="B37" s="138"/>
      <c r="C37" s="134"/>
      <c r="D37" s="134"/>
      <c r="E37" s="135"/>
      <c r="F37" s="138"/>
      <c r="G37" s="134"/>
      <c r="H37" s="134"/>
      <c r="I37" s="135"/>
      <c r="J37" s="138"/>
      <c r="K37" s="134"/>
      <c r="L37" s="134"/>
      <c r="M37" s="135"/>
      <c r="N37" s="138"/>
      <c r="O37" s="134"/>
      <c r="P37" s="134"/>
      <c r="Q37" s="180"/>
      <c r="R37" s="211">
        <f t="shared" si="12"/>
        <v>2900</v>
      </c>
      <c r="S37" s="138"/>
      <c r="T37" s="134"/>
      <c r="U37" s="134"/>
      <c r="V37" s="135"/>
      <c r="W37" s="138"/>
      <c r="X37" s="134"/>
      <c r="Y37" s="134"/>
      <c r="Z37" s="134"/>
      <c r="AA37" s="95"/>
      <c r="AB37" s="95"/>
      <c r="AC37" s="95"/>
      <c r="AD37" s="95"/>
      <c r="AE37" s="95"/>
      <c r="AF37" s="95"/>
      <c r="AG37" s="95"/>
      <c r="AH37" s="98"/>
      <c r="AI37" s="203"/>
      <c r="AJ37" s="196"/>
      <c r="AK37" s="197">
        <f t="shared" si="19"/>
        <v>1.31</v>
      </c>
      <c r="AL37" s="198">
        <f t="shared" si="20"/>
        <v>2756.55</v>
      </c>
      <c r="AM37" s="199">
        <f t="shared" si="21"/>
        <v>78.010000000000005</v>
      </c>
      <c r="AN37" s="199">
        <f t="shared" si="22"/>
        <v>7.83</v>
      </c>
      <c r="AO37" s="21"/>
      <c r="AP37" s="197">
        <f t="shared" si="23"/>
        <v>1.25</v>
      </c>
      <c r="AQ37" s="198">
        <f t="shared" si="24"/>
        <v>3347.13</v>
      </c>
      <c r="AR37" s="199">
        <f t="shared" si="25"/>
        <v>104.39999999999999</v>
      </c>
      <c r="AS37" s="199">
        <f t="shared" si="26"/>
        <v>7.83</v>
      </c>
      <c r="AT37" s="21"/>
      <c r="AU37" s="197">
        <f t="shared" si="27"/>
        <v>1.3</v>
      </c>
      <c r="AV37" s="198">
        <f t="shared" si="28"/>
        <v>4496.67</v>
      </c>
      <c r="AW37" s="199">
        <f t="shared" si="29"/>
        <v>156.02000000000001</v>
      </c>
      <c r="AX37" s="199">
        <f t="shared" si="30"/>
        <v>15.66</v>
      </c>
      <c r="AY37" s="21"/>
      <c r="AZ37" s="197">
        <f t="shared" si="31"/>
        <v>1.32</v>
      </c>
      <c r="BA37" s="198">
        <f t="shared" si="32"/>
        <v>5327.46</v>
      </c>
      <c r="BB37" s="199">
        <f t="shared" si="33"/>
        <v>208.79999999999998</v>
      </c>
      <c r="BC37" s="199">
        <f t="shared" si="34"/>
        <v>15.66</v>
      </c>
      <c r="BH37" s="67">
        <f t="shared" si="0"/>
        <v>2900</v>
      </c>
      <c r="BI37" s="55">
        <v>1.31</v>
      </c>
      <c r="BJ37" s="120">
        <f>(BJ38-BJ36)/2+BJ36</f>
        <v>2702.5</v>
      </c>
      <c r="BK37" s="57">
        <f t="shared" si="35"/>
        <v>2756.55</v>
      </c>
      <c r="BL37" s="57">
        <f t="shared" si="46"/>
        <v>78.010000000000005</v>
      </c>
      <c r="BM37" s="57">
        <f t="shared" si="47"/>
        <v>7.83</v>
      </c>
      <c r="BO37" s="67">
        <f t="shared" si="36"/>
        <v>2900</v>
      </c>
      <c r="BP37" s="55">
        <v>1.25</v>
      </c>
      <c r="BQ37" s="120">
        <f>(BQ38-BQ36)/2+BQ36</f>
        <v>3281.5</v>
      </c>
      <c r="BR37" s="57">
        <f t="shared" si="37"/>
        <v>3347.13</v>
      </c>
      <c r="BS37" s="57">
        <f t="shared" si="38"/>
        <v>104.39999999999999</v>
      </c>
      <c r="BT37" s="57">
        <f t="shared" si="39"/>
        <v>7.83</v>
      </c>
      <c r="BV37" s="67">
        <f t="shared" si="6"/>
        <v>2900</v>
      </c>
      <c r="BW37" s="55">
        <v>1.3</v>
      </c>
      <c r="BX37" s="120">
        <f>(BX38-BX36)/2+BX36</f>
        <v>4408.5</v>
      </c>
      <c r="BY37" s="57">
        <f t="shared" si="40"/>
        <v>4496.67</v>
      </c>
      <c r="BZ37" s="57">
        <f t="shared" si="41"/>
        <v>156.02000000000001</v>
      </c>
      <c r="CA37" s="57">
        <f t="shared" si="42"/>
        <v>15.66</v>
      </c>
      <c r="CC37" s="67">
        <f t="shared" si="7"/>
        <v>2900</v>
      </c>
      <c r="CD37" s="55">
        <v>1.32</v>
      </c>
      <c r="CE37" s="120">
        <f>(CE38-CE36)/2+CE36</f>
        <v>5223</v>
      </c>
      <c r="CF37" s="57">
        <f t="shared" si="43"/>
        <v>5327.46</v>
      </c>
      <c r="CG37" s="57">
        <f t="shared" si="44"/>
        <v>208.79999999999998</v>
      </c>
      <c r="CH37" s="57">
        <f t="shared" si="45"/>
        <v>15.66</v>
      </c>
    </row>
    <row r="38" spans="1:97" ht="15.75" thickBot="1" x14ac:dyDescent="0.3">
      <c r="A38" s="73">
        <v>3000</v>
      </c>
      <c r="B38" s="156"/>
      <c r="C38" s="157"/>
      <c r="D38" s="157"/>
      <c r="E38" s="158"/>
      <c r="F38" s="156"/>
      <c r="G38" s="157"/>
      <c r="H38" s="157"/>
      <c r="I38" s="158"/>
      <c r="J38" s="156"/>
      <c r="K38" s="157"/>
      <c r="L38" s="157"/>
      <c r="M38" s="158"/>
      <c r="N38" s="156"/>
      <c r="O38" s="157"/>
      <c r="P38" s="157"/>
      <c r="Q38" s="181"/>
      <c r="R38" s="212">
        <f t="shared" ref="R38:R48" si="63">A38</f>
        <v>3000</v>
      </c>
      <c r="S38" s="156"/>
      <c r="T38" s="157"/>
      <c r="U38" s="157"/>
      <c r="V38" s="158"/>
      <c r="W38" s="156"/>
      <c r="X38" s="157"/>
      <c r="Y38" s="157"/>
      <c r="Z38" s="157"/>
      <c r="AA38" s="93"/>
      <c r="AB38" s="93"/>
      <c r="AC38" s="93"/>
      <c r="AD38" s="93"/>
      <c r="AE38" s="93"/>
      <c r="AF38" s="93"/>
      <c r="AG38" s="93"/>
      <c r="AH38" s="97"/>
      <c r="AI38" s="204"/>
      <c r="AJ38" s="190"/>
      <c r="AK38" s="201">
        <f t="shared" si="19"/>
        <v>1.31</v>
      </c>
      <c r="AL38" s="192">
        <f t="shared" si="20"/>
        <v>2839.68</v>
      </c>
      <c r="AM38" s="193">
        <f t="shared" si="21"/>
        <v>80.7</v>
      </c>
      <c r="AN38" s="193">
        <f t="shared" si="22"/>
        <v>8.1</v>
      </c>
      <c r="AO38" s="21"/>
      <c r="AP38" s="201">
        <f t="shared" si="23"/>
        <v>1.25</v>
      </c>
      <c r="AQ38" s="192">
        <f t="shared" si="24"/>
        <v>3446.58</v>
      </c>
      <c r="AR38" s="193">
        <f t="shared" si="25"/>
        <v>107.99999999999999</v>
      </c>
      <c r="AS38" s="193">
        <f t="shared" si="26"/>
        <v>8.1</v>
      </c>
      <c r="AT38" s="21"/>
      <c r="AU38" s="201">
        <f t="shared" si="27"/>
        <v>1.3</v>
      </c>
      <c r="AV38" s="192">
        <f t="shared" si="28"/>
        <v>4629.78</v>
      </c>
      <c r="AW38" s="193">
        <f t="shared" si="29"/>
        <v>161.4</v>
      </c>
      <c r="AX38" s="193">
        <f t="shared" si="30"/>
        <v>16.2</v>
      </c>
      <c r="AY38" s="21"/>
      <c r="AZ38" s="201">
        <f t="shared" si="31"/>
        <v>1.33</v>
      </c>
      <c r="BA38" s="192">
        <f t="shared" si="32"/>
        <v>5464.14</v>
      </c>
      <c r="BB38" s="193">
        <f t="shared" si="33"/>
        <v>215.99999999999997</v>
      </c>
      <c r="BC38" s="193">
        <f t="shared" si="34"/>
        <v>16.2</v>
      </c>
      <c r="BH38" s="67">
        <f t="shared" si="0"/>
        <v>3000</v>
      </c>
      <c r="BI38" s="55">
        <v>1.31</v>
      </c>
      <c r="BJ38" s="56">
        <v>2784</v>
      </c>
      <c r="BK38" s="57">
        <f t="shared" ref="BK38:BK48" si="64">BJ38*1.02</f>
        <v>2839.68</v>
      </c>
      <c r="BL38" s="57">
        <f t="shared" si="46"/>
        <v>80.7</v>
      </c>
      <c r="BM38" s="57">
        <f t="shared" si="47"/>
        <v>8.1</v>
      </c>
      <c r="BN38" s="66"/>
      <c r="BO38" s="67">
        <f t="shared" ref="BO38:BO48" si="65">BH38</f>
        <v>3000</v>
      </c>
      <c r="BP38" s="55">
        <v>1.25</v>
      </c>
      <c r="BQ38" s="56">
        <v>3379</v>
      </c>
      <c r="BR38" s="57">
        <f t="shared" ref="BR38:BR48" si="66">BQ38*1.02</f>
        <v>3446.58</v>
      </c>
      <c r="BS38" s="57">
        <f t="shared" si="38"/>
        <v>107.99999999999999</v>
      </c>
      <c r="BT38" s="57">
        <f t="shared" si="39"/>
        <v>8.1</v>
      </c>
      <c r="BU38" s="66"/>
      <c r="BV38" s="67">
        <f t="shared" ref="BV38:BV48" si="67">BO38</f>
        <v>3000</v>
      </c>
      <c r="BW38" s="55">
        <v>1.3</v>
      </c>
      <c r="BX38" s="56">
        <v>4539</v>
      </c>
      <c r="BY38" s="57">
        <f t="shared" ref="BY38:BY48" si="68">BX38*1.02</f>
        <v>4629.78</v>
      </c>
      <c r="BZ38" s="57">
        <f t="shared" si="41"/>
        <v>161.4</v>
      </c>
      <c r="CA38" s="57">
        <f t="shared" si="42"/>
        <v>16.2</v>
      </c>
      <c r="CB38" s="66"/>
      <c r="CC38" s="67">
        <f t="shared" ref="CC38:CC48" si="69">BV38</f>
        <v>3000</v>
      </c>
      <c r="CD38" s="55">
        <v>1.33</v>
      </c>
      <c r="CE38" s="56">
        <v>5357</v>
      </c>
      <c r="CF38" s="57">
        <f t="shared" ref="CF38:CF48" si="70">CE38*1.02</f>
        <v>5464.14</v>
      </c>
      <c r="CG38" s="57">
        <f t="shared" si="44"/>
        <v>215.99999999999997</v>
      </c>
      <c r="CH38" s="57">
        <f t="shared" si="45"/>
        <v>16.2</v>
      </c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</row>
    <row r="39" spans="1:97" ht="16.5" thickTop="1" thickBot="1" x14ac:dyDescent="0.3">
      <c r="A39" s="175">
        <v>3100</v>
      </c>
      <c r="B39" s="176"/>
      <c r="C39" s="177"/>
      <c r="D39" s="177"/>
      <c r="E39" s="178"/>
      <c r="F39" s="176"/>
      <c r="G39" s="177"/>
      <c r="H39" s="177"/>
      <c r="I39" s="178"/>
      <c r="J39" s="176"/>
      <c r="K39" s="177"/>
      <c r="L39" s="177"/>
      <c r="M39" s="178"/>
      <c r="N39" s="176"/>
      <c r="O39" s="177"/>
      <c r="P39" s="177"/>
      <c r="Q39" s="182"/>
      <c r="R39" s="213">
        <f t="shared" si="63"/>
        <v>3100</v>
      </c>
      <c r="S39" s="176"/>
      <c r="T39" s="177"/>
      <c r="U39" s="177"/>
      <c r="V39" s="178"/>
      <c r="W39" s="176"/>
      <c r="X39" s="177"/>
      <c r="Y39" s="177"/>
      <c r="Z39" s="177"/>
      <c r="AA39" s="95"/>
      <c r="AB39" s="95"/>
      <c r="AC39" s="95"/>
      <c r="AD39" s="95"/>
      <c r="AE39" s="95"/>
      <c r="AF39" s="95"/>
      <c r="AG39" s="95"/>
      <c r="AH39" s="98"/>
      <c r="AI39" s="202"/>
      <c r="AJ39" s="196"/>
      <c r="AK39" s="197">
        <f t="shared" ref="AK39:AK48" si="71">BI39</f>
        <v>1.31</v>
      </c>
      <c r="AL39" s="198">
        <f t="shared" ref="AL39:AL48" si="72">BK39</f>
        <v>2922.3</v>
      </c>
      <c r="AM39" s="199">
        <f t="shared" ref="AM39:AM48" si="73">BL39</f>
        <v>83.39</v>
      </c>
      <c r="AN39" s="199">
        <f t="shared" ref="AN39:AN48" si="74">BM39</f>
        <v>8.370000000000001</v>
      </c>
      <c r="AO39" s="21"/>
      <c r="AP39" s="197">
        <f t="shared" ref="AP39:AP48" si="75">BP39</f>
        <v>1.25</v>
      </c>
      <c r="AQ39" s="198">
        <f t="shared" ref="AQ39:AQ48" si="76">BR39</f>
        <v>3545.01</v>
      </c>
      <c r="AR39" s="199">
        <f t="shared" ref="AR39:AR48" si="77">BS39</f>
        <v>111.6</v>
      </c>
      <c r="AS39" s="199">
        <f t="shared" ref="AS39:AS48" si="78">BT39</f>
        <v>8.370000000000001</v>
      </c>
      <c r="AT39" s="21"/>
      <c r="AU39" s="197">
        <f t="shared" ref="AU39:AU48" si="79">BW39</f>
        <v>1.3</v>
      </c>
      <c r="AV39" s="198">
        <f t="shared" ref="AV39:AV48" si="80">BY39</f>
        <v>4761.87</v>
      </c>
      <c r="AW39" s="199">
        <f t="shared" ref="AW39:AW48" si="81">BZ39</f>
        <v>166.78</v>
      </c>
      <c r="AX39" s="199">
        <f t="shared" ref="AX39:AX48" si="82">CA39</f>
        <v>16.740000000000002</v>
      </c>
      <c r="AY39" s="21"/>
      <c r="AZ39" s="197">
        <f t="shared" ref="AZ39:AZ48" si="83">CD39</f>
        <v>1.33</v>
      </c>
      <c r="BA39" s="198">
        <f t="shared" ref="BA39:BA48" si="84">CF39</f>
        <v>5598.27</v>
      </c>
      <c r="BB39" s="199">
        <f t="shared" si="33"/>
        <v>223.2</v>
      </c>
      <c r="BC39" s="199">
        <f t="shared" ref="BC39:BC48" si="85">CH39</f>
        <v>16.740000000000002</v>
      </c>
      <c r="BH39" s="67">
        <f t="shared" si="0"/>
        <v>3100</v>
      </c>
      <c r="BI39" s="55">
        <v>1.31</v>
      </c>
      <c r="BJ39" s="120">
        <f>(BJ40-BJ38)/2+BJ38</f>
        <v>2865</v>
      </c>
      <c r="BK39" s="57">
        <f t="shared" si="64"/>
        <v>2922.3</v>
      </c>
      <c r="BL39" s="57">
        <f t="shared" si="46"/>
        <v>83.39</v>
      </c>
      <c r="BM39" s="57">
        <f t="shared" si="47"/>
        <v>8.370000000000001</v>
      </c>
      <c r="BN39" s="66"/>
      <c r="BO39" s="67">
        <f t="shared" si="65"/>
        <v>3100</v>
      </c>
      <c r="BP39" s="55">
        <v>1.25</v>
      </c>
      <c r="BQ39" s="120">
        <f>(BQ40-BQ38)/2+BQ38</f>
        <v>3475.5</v>
      </c>
      <c r="BR39" s="57">
        <f t="shared" si="66"/>
        <v>3545.01</v>
      </c>
      <c r="BS39" s="57">
        <f t="shared" si="38"/>
        <v>111.6</v>
      </c>
      <c r="BT39" s="57">
        <f t="shared" si="39"/>
        <v>8.370000000000001</v>
      </c>
      <c r="BU39" s="66"/>
      <c r="BV39" s="67">
        <f t="shared" si="67"/>
        <v>3100</v>
      </c>
      <c r="BW39" s="55">
        <v>1.3</v>
      </c>
      <c r="BX39" s="120">
        <f>(BX40-BX38)/2+BX38</f>
        <v>4668.5</v>
      </c>
      <c r="BY39" s="57">
        <f t="shared" si="68"/>
        <v>4761.87</v>
      </c>
      <c r="BZ39" s="57">
        <f t="shared" si="41"/>
        <v>166.78</v>
      </c>
      <c r="CA39" s="57">
        <f t="shared" si="42"/>
        <v>16.740000000000002</v>
      </c>
      <c r="CB39" s="66"/>
      <c r="CC39" s="67">
        <f t="shared" si="69"/>
        <v>3100</v>
      </c>
      <c r="CD39" s="55">
        <v>1.33</v>
      </c>
      <c r="CE39" s="120">
        <f>(CE40-CE38)/2+CE38</f>
        <v>5488.5</v>
      </c>
      <c r="CF39" s="57">
        <f t="shared" si="70"/>
        <v>5598.27</v>
      </c>
      <c r="CG39" s="57">
        <f t="shared" si="44"/>
        <v>223.2</v>
      </c>
      <c r="CH39" s="57">
        <f t="shared" si="45"/>
        <v>16.740000000000002</v>
      </c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</row>
    <row r="40" spans="1:97" ht="15.75" thickBot="1" x14ac:dyDescent="0.3">
      <c r="A40" s="71">
        <v>3200</v>
      </c>
      <c r="B40" s="137"/>
      <c r="C40" s="132"/>
      <c r="D40" s="132"/>
      <c r="E40" s="133"/>
      <c r="F40" s="137"/>
      <c r="G40" s="132"/>
      <c r="H40" s="132"/>
      <c r="I40" s="133"/>
      <c r="J40" s="137"/>
      <c r="K40" s="132"/>
      <c r="L40" s="132"/>
      <c r="M40" s="133"/>
      <c r="N40" s="137"/>
      <c r="O40" s="132"/>
      <c r="P40" s="132"/>
      <c r="Q40" s="179"/>
      <c r="R40" s="210">
        <f t="shared" si="63"/>
        <v>3200</v>
      </c>
      <c r="S40" s="137"/>
      <c r="T40" s="132"/>
      <c r="U40" s="132"/>
      <c r="V40" s="133"/>
      <c r="W40" s="137"/>
      <c r="X40" s="132"/>
      <c r="Y40" s="132"/>
      <c r="Z40" s="132"/>
      <c r="AA40" s="93"/>
      <c r="AB40" s="93"/>
      <c r="AC40" s="93"/>
      <c r="AD40" s="93"/>
      <c r="AE40" s="93"/>
      <c r="AF40" s="93"/>
      <c r="AG40" s="93"/>
      <c r="AH40" s="97"/>
      <c r="AI40" s="189"/>
      <c r="AJ40" s="190"/>
      <c r="AK40" s="201">
        <f t="shared" si="71"/>
        <v>1.32</v>
      </c>
      <c r="AL40" s="192">
        <f t="shared" si="72"/>
        <v>3004.92</v>
      </c>
      <c r="AM40" s="193">
        <f t="shared" si="73"/>
        <v>86.08</v>
      </c>
      <c r="AN40" s="193">
        <f t="shared" si="74"/>
        <v>8.64</v>
      </c>
      <c r="AO40" s="21"/>
      <c r="AP40" s="201">
        <f t="shared" si="75"/>
        <v>1.25</v>
      </c>
      <c r="AQ40" s="192">
        <f t="shared" si="76"/>
        <v>3643.44</v>
      </c>
      <c r="AR40" s="193">
        <f t="shared" si="77"/>
        <v>115.19999999999999</v>
      </c>
      <c r="AS40" s="193">
        <f t="shared" si="78"/>
        <v>8.64</v>
      </c>
      <c r="AT40" s="21"/>
      <c r="AU40" s="201">
        <f t="shared" si="79"/>
        <v>1.3</v>
      </c>
      <c r="AV40" s="192">
        <f t="shared" si="80"/>
        <v>4893.96</v>
      </c>
      <c r="AW40" s="193">
        <f t="shared" si="81"/>
        <v>172.16</v>
      </c>
      <c r="AX40" s="193">
        <f t="shared" si="82"/>
        <v>17.28</v>
      </c>
      <c r="AY40" s="21"/>
      <c r="AZ40" s="201">
        <f t="shared" si="83"/>
        <v>1.34</v>
      </c>
      <c r="BA40" s="192">
        <f t="shared" si="84"/>
        <v>5732.4000000000005</v>
      </c>
      <c r="BB40" s="193">
        <f t="shared" si="33"/>
        <v>230.39999999999998</v>
      </c>
      <c r="BC40" s="193">
        <f t="shared" si="85"/>
        <v>17.28</v>
      </c>
      <c r="BH40" s="67">
        <f t="shared" si="0"/>
        <v>3200</v>
      </c>
      <c r="BI40" s="55">
        <v>1.32</v>
      </c>
      <c r="BJ40" s="56">
        <v>2946</v>
      </c>
      <c r="BK40" s="57">
        <f t="shared" si="64"/>
        <v>3004.92</v>
      </c>
      <c r="BL40" s="57">
        <f t="shared" si="46"/>
        <v>86.08</v>
      </c>
      <c r="BM40" s="57">
        <f t="shared" si="47"/>
        <v>8.64</v>
      </c>
      <c r="BN40" s="66"/>
      <c r="BO40" s="67">
        <f t="shared" si="65"/>
        <v>3200</v>
      </c>
      <c r="BP40" s="55">
        <v>1.25</v>
      </c>
      <c r="BQ40" s="56">
        <v>3572</v>
      </c>
      <c r="BR40" s="57">
        <f t="shared" si="66"/>
        <v>3643.44</v>
      </c>
      <c r="BS40" s="57">
        <f t="shared" si="38"/>
        <v>115.19999999999999</v>
      </c>
      <c r="BT40" s="57">
        <f t="shared" si="39"/>
        <v>8.64</v>
      </c>
      <c r="BU40" s="66"/>
      <c r="BV40" s="67">
        <f t="shared" si="67"/>
        <v>3200</v>
      </c>
      <c r="BW40" s="55">
        <v>1.3</v>
      </c>
      <c r="BX40" s="56">
        <v>4798</v>
      </c>
      <c r="BY40" s="57">
        <f t="shared" si="68"/>
        <v>4893.96</v>
      </c>
      <c r="BZ40" s="57">
        <f t="shared" si="41"/>
        <v>172.16</v>
      </c>
      <c r="CA40" s="57">
        <f t="shared" si="42"/>
        <v>17.28</v>
      </c>
      <c r="CB40" s="66"/>
      <c r="CC40" s="67">
        <f t="shared" si="69"/>
        <v>3200</v>
      </c>
      <c r="CD40" s="55">
        <v>1.34</v>
      </c>
      <c r="CE40" s="56">
        <v>5620</v>
      </c>
      <c r="CF40" s="57">
        <f t="shared" si="70"/>
        <v>5732.4000000000005</v>
      </c>
      <c r="CG40" s="57">
        <f t="shared" si="44"/>
        <v>230.39999999999998</v>
      </c>
      <c r="CH40" s="57">
        <f t="shared" si="45"/>
        <v>17.28</v>
      </c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</row>
    <row r="41" spans="1:97" ht="15.75" thickBot="1" x14ac:dyDescent="0.3">
      <c r="A41" s="72">
        <v>3300</v>
      </c>
      <c r="B41" s="138"/>
      <c r="C41" s="134"/>
      <c r="D41" s="134"/>
      <c r="E41" s="135"/>
      <c r="F41" s="138"/>
      <c r="G41" s="134"/>
      <c r="H41" s="134"/>
      <c r="I41" s="135"/>
      <c r="J41" s="138"/>
      <c r="K41" s="134"/>
      <c r="L41" s="134"/>
      <c r="M41" s="135"/>
      <c r="N41" s="138"/>
      <c r="O41" s="134"/>
      <c r="P41" s="134"/>
      <c r="Q41" s="180"/>
      <c r="R41" s="211">
        <f t="shared" si="63"/>
        <v>3300</v>
      </c>
      <c r="S41" s="138"/>
      <c r="T41" s="134"/>
      <c r="U41" s="134"/>
      <c r="V41" s="135"/>
      <c r="W41" s="138"/>
      <c r="X41" s="134"/>
      <c r="Y41" s="134"/>
      <c r="Z41" s="134"/>
      <c r="AA41" s="95"/>
      <c r="AB41" s="95"/>
      <c r="AC41" s="95"/>
      <c r="AD41" s="95"/>
      <c r="AE41" s="95"/>
      <c r="AF41" s="95"/>
      <c r="AG41" s="95"/>
      <c r="AH41" s="98"/>
      <c r="AI41" s="195"/>
      <c r="AJ41" s="196"/>
      <c r="AK41" s="197">
        <f t="shared" si="71"/>
        <v>1.32</v>
      </c>
      <c r="AL41" s="198">
        <f t="shared" si="72"/>
        <v>3087.03</v>
      </c>
      <c r="AM41" s="199">
        <f t="shared" si="73"/>
        <v>88.77</v>
      </c>
      <c r="AN41" s="199">
        <f t="shared" si="74"/>
        <v>8.91</v>
      </c>
      <c r="AO41" s="21"/>
      <c r="AP41" s="197">
        <f t="shared" si="75"/>
        <v>1.25</v>
      </c>
      <c r="AQ41" s="198">
        <f t="shared" si="76"/>
        <v>3740.85</v>
      </c>
      <c r="AR41" s="199">
        <f t="shared" si="77"/>
        <v>118.8</v>
      </c>
      <c r="AS41" s="199">
        <f t="shared" si="78"/>
        <v>8.91</v>
      </c>
      <c r="AT41" s="21"/>
      <c r="AU41" s="197">
        <f t="shared" si="79"/>
        <v>1.3</v>
      </c>
      <c r="AV41" s="198">
        <f t="shared" si="80"/>
        <v>5024.5200000000004</v>
      </c>
      <c r="AW41" s="199">
        <f t="shared" si="81"/>
        <v>177.54</v>
      </c>
      <c r="AX41" s="199">
        <f t="shared" si="82"/>
        <v>17.82</v>
      </c>
      <c r="AY41" s="21"/>
      <c r="AZ41" s="197">
        <f t="shared" si="83"/>
        <v>1.34</v>
      </c>
      <c r="BA41" s="198">
        <f t="shared" si="84"/>
        <v>5865</v>
      </c>
      <c r="BB41" s="199">
        <f t="shared" si="33"/>
        <v>237.6</v>
      </c>
      <c r="BC41" s="199">
        <f t="shared" si="85"/>
        <v>17.82</v>
      </c>
      <c r="BH41" s="67">
        <f t="shared" si="0"/>
        <v>3300</v>
      </c>
      <c r="BI41" s="55">
        <v>1.32</v>
      </c>
      <c r="BJ41" s="120">
        <f>(BJ42-BJ40)/2+BJ40</f>
        <v>3026.5</v>
      </c>
      <c r="BK41" s="57">
        <f t="shared" si="64"/>
        <v>3087.03</v>
      </c>
      <c r="BL41" s="57">
        <f t="shared" si="46"/>
        <v>88.77</v>
      </c>
      <c r="BM41" s="57">
        <f t="shared" si="47"/>
        <v>8.91</v>
      </c>
      <c r="BN41" s="66"/>
      <c r="BO41" s="67">
        <f t="shared" si="65"/>
        <v>3300</v>
      </c>
      <c r="BP41" s="55">
        <v>1.25</v>
      </c>
      <c r="BQ41" s="120">
        <f>(BQ42-BQ40)/2+BQ40</f>
        <v>3667.5</v>
      </c>
      <c r="BR41" s="57">
        <f t="shared" si="66"/>
        <v>3740.85</v>
      </c>
      <c r="BS41" s="57">
        <f t="shared" si="38"/>
        <v>118.8</v>
      </c>
      <c r="BT41" s="57">
        <f t="shared" si="39"/>
        <v>8.91</v>
      </c>
      <c r="BU41" s="66"/>
      <c r="BV41" s="67">
        <f t="shared" si="67"/>
        <v>3300</v>
      </c>
      <c r="BW41" s="55">
        <v>1.3</v>
      </c>
      <c r="BX41" s="120">
        <f>(BX42-BX40)/2+BX40</f>
        <v>4926</v>
      </c>
      <c r="BY41" s="57">
        <f t="shared" si="68"/>
        <v>5024.5200000000004</v>
      </c>
      <c r="BZ41" s="57">
        <f t="shared" si="41"/>
        <v>177.54</v>
      </c>
      <c r="CA41" s="57">
        <f t="shared" si="42"/>
        <v>17.82</v>
      </c>
      <c r="CB41" s="66"/>
      <c r="CC41" s="67">
        <f t="shared" si="69"/>
        <v>3300</v>
      </c>
      <c r="CD41" s="55">
        <v>1.34</v>
      </c>
      <c r="CE41" s="120">
        <f>(CE42-CE40)/2+CE40</f>
        <v>5750</v>
      </c>
      <c r="CF41" s="57">
        <f t="shared" si="70"/>
        <v>5865</v>
      </c>
      <c r="CG41" s="57">
        <f t="shared" si="44"/>
        <v>237.6</v>
      </c>
      <c r="CH41" s="57">
        <f t="shared" si="45"/>
        <v>17.82</v>
      </c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</row>
    <row r="42" spans="1:97" ht="15.75" thickBot="1" x14ac:dyDescent="0.3">
      <c r="A42" s="71">
        <v>3400</v>
      </c>
      <c r="B42" s="137"/>
      <c r="C42" s="132"/>
      <c r="D42" s="132"/>
      <c r="E42" s="133"/>
      <c r="F42" s="137"/>
      <c r="G42" s="132"/>
      <c r="H42" s="132"/>
      <c r="I42" s="133"/>
      <c r="J42" s="137"/>
      <c r="K42" s="132"/>
      <c r="L42" s="132"/>
      <c r="M42" s="133"/>
      <c r="N42" s="137"/>
      <c r="O42" s="132"/>
      <c r="P42" s="132"/>
      <c r="Q42" s="179"/>
      <c r="R42" s="210">
        <f t="shared" si="63"/>
        <v>3400</v>
      </c>
      <c r="S42" s="137"/>
      <c r="T42" s="132"/>
      <c r="U42" s="132"/>
      <c r="V42" s="133"/>
      <c r="W42" s="137"/>
      <c r="X42" s="132"/>
      <c r="Y42" s="132"/>
      <c r="Z42" s="132"/>
      <c r="AA42" s="93"/>
      <c r="AB42" s="93"/>
      <c r="AC42" s="93"/>
      <c r="AD42" s="93"/>
      <c r="AE42" s="93"/>
      <c r="AF42" s="93"/>
      <c r="AG42" s="93"/>
      <c r="AH42" s="97"/>
      <c r="AI42" s="204"/>
      <c r="AJ42" s="190"/>
      <c r="AK42" s="201">
        <f t="shared" si="71"/>
        <v>1.32</v>
      </c>
      <c r="AL42" s="192">
        <f t="shared" si="72"/>
        <v>3169.14</v>
      </c>
      <c r="AM42" s="193">
        <f t="shared" si="73"/>
        <v>91.460000000000008</v>
      </c>
      <c r="AN42" s="193">
        <f t="shared" si="74"/>
        <v>9.18</v>
      </c>
      <c r="AO42" s="21"/>
      <c r="AP42" s="201">
        <f t="shared" si="75"/>
        <v>1.25</v>
      </c>
      <c r="AQ42" s="192">
        <f t="shared" si="76"/>
        <v>3838.26</v>
      </c>
      <c r="AR42" s="193">
        <f t="shared" si="77"/>
        <v>122.39999999999999</v>
      </c>
      <c r="AS42" s="193">
        <f t="shared" si="78"/>
        <v>9.18</v>
      </c>
      <c r="AT42" s="21"/>
      <c r="AU42" s="201">
        <f t="shared" si="79"/>
        <v>1.31</v>
      </c>
      <c r="AV42" s="192">
        <f t="shared" si="80"/>
        <v>5155.08</v>
      </c>
      <c r="AW42" s="193">
        <f t="shared" si="81"/>
        <v>182.92000000000002</v>
      </c>
      <c r="AX42" s="193">
        <f t="shared" si="82"/>
        <v>18.36</v>
      </c>
      <c r="AY42" s="21"/>
      <c r="AZ42" s="201">
        <f t="shared" si="83"/>
        <v>1.34</v>
      </c>
      <c r="BA42" s="192">
        <f t="shared" si="84"/>
        <v>5997.6</v>
      </c>
      <c r="BB42" s="193">
        <f t="shared" si="33"/>
        <v>244.79999999999998</v>
      </c>
      <c r="BC42" s="193">
        <f t="shared" si="85"/>
        <v>18.36</v>
      </c>
      <c r="BH42" s="67">
        <f t="shared" si="0"/>
        <v>3400</v>
      </c>
      <c r="BI42" s="55">
        <v>1.32</v>
      </c>
      <c r="BJ42" s="56">
        <v>3107</v>
      </c>
      <c r="BK42" s="57">
        <f t="shared" si="64"/>
        <v>3169.14</v>
      </c>
      <c r="BL42" s="57">
        <f t="shared" si="46"/>
        <v>91.460000000000008</v>
      </c>
      <c r="BM42" s="57">
        <f t="shared" si="47"/>
        <v>9.18</v>
      </c>
      <c r="BN42" s="66"/>
      <c r="BO42" s="67">
        <f t="shared" si="65"/>
        <v>3400</v>
      </c>
      <c r="BP42" s="55">
        <v>1.25</v>
      </c>
      <c r="BQ42" s="56">
        <v>3763</v>
      </c>
      <c r="BR42" s="57">
        <f t="shared" si="66"/>
        <v>3838.26</v>
      </c>
      <c r="BS42" s="57">
        <f t="shared" si="38"/>
        <v>122.39999999999999</v>
      </c>
      <c r="BT42" s="57">
        <f t="shared" si="39"/>
        <v>9.18</v>
      </c>
      <c r="BU42" s="66"/>
      <c r="BV42" s="67">
        <f t="shared" si="67"/>
        <v>3400</v>
      </c>
      <c r="BW42" s="55">
        <v>1.31</v>
      </c>
      <c r="BX42" s="56">
        <v>5054</v>
      </c>
      <c r="BY42" s="57">
        <f t="shared" si="68"/>
        <v>5155.08</v>
      </c>
      <c r="BZ42" s="57">
        <f t="shared" si="41"/>
        <v>182.92000000000002</v>
      </c>
      <c r="CA42" s="57">
        <f t="shared" si="42"/>
        <v>18.36</v>
      </c>
      <c r="CB42" s="66"/>
      <c r="CC42" s="67">
        <f t="shared" si="69"/>
        <v>3400</v>
      </c>
      <c r="CD42" s="55">
        <v>1.34</v>
      </c>
      <c r="CE42" s="56">
        <v>5880</v>
      </c>
      <c r="CF42" s="57">
        <f t="shared" si="70"/>
        <v>5997.6</v>
      </c>
      <c r="CG42" s="57">
        <f t="shared" si="44"/>
        <v>244.79999999999998</v>
      </c>
      <c r="CH42" s="57">
        <f t="shared" si="45"/>
        <v>18.36</v>
      </c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</row>
    <row r="43" spans="1:97" ht="15.75" thickBot="1" x14ac:dyDescent="0.3">
      <c r="A43" s="173">
        <v>3500</v>
      </c>
      <c r="B43" s="150"/>
      <c r="C43" s="151"/>
      <c r="D43" s="151"/>
      <c r="E43" s="152"/>
      <c r="F43" s="150"/>
      <c r="G43" s="151"/>
      <c r="H43" s="151"/>
      <c r="I43" s="152"/>
      <c r="J43" s="150"/>
      <c r="K43" s="151"/>
      <c r="L43" s="151"/>
      <c r="M43" s="152"/>
      <c r="N43" s="150"/>
      <c r="O43" s="151"/>
      <c r="P43" s="151"/>
      <c r="Q43" s="183"/>
      <c r="R43" s="214">
        <f t="shared" si="63"/>
        <v>3500</v>
      </c>
      <c r="S43" s="150"/>
      <c r="T43" s="151"/>
      <c r="U43" s="151"/>
      <c r="V43" s="152"/>
      <c r="W43" s="150"/>
      <c r="X43" s="151"/>
      <c r="Y43" s="151"/>
      <c r="Z43" s="151"/>
      <c r="AA43" s="95"/>
      <c r="AB43" s="95"/>
      <c r="AC43" s="95"/>
      <c r="AD43" s="95"/>
      <c r="AE43" s="95"/>
      <c r="AF43" s="95"/>
      <c r="AG43" s="95"/>
      <c r="AH43" s="98"/>
      <c r="AI43" s="202"/>
      <c r="AJ43" s="196"/>
      <c r="AK43" s="197">
        <f t="shared" si="71"/>
        <v>1.32</v>
      </c>
      <c r="AL43" s="198">
        <f t="shared" si="72"/>
        <v>3250.7400000000002</v>
      </c>
      <c r="AM43" s="199">
        <f t="shared" si="73"/>
        <v>94.15</v>
      </c>
      <c r="AN43" s="199">
        <f t="shared" si="74"/>
        <v>9.4500000000000011</v>
      </c>
      <c r="AO43" s="21"/>
      <c r="AP43" s="197">
        <f t="shared" si="75"/>
        <v>1.25</v>
      </c>
      <c r="AQ43" s="198">
        <f t="shared" si="76"/>
        <v>3934.65</v>
      </c>
      <c r="AR43" s="199">
        <f t="shared" si="77"/>
        <v>125.99999999999999</v>
      </c>
      <c r="AS43" s="199">
        <f t="shared" si="78"/>
        <v>9.4500000000000011</v>
      </c>
      <c r="AT43" s="21"/>
      <c r="AU43" s="197">
        <f t="shared" si="79"/>
        <v>1.31</v>
      </c>
      <c r="AV43" s="198">
        <f t="shared" si="80"/>
        <v>5285.13</v>
      </c>
      <c r="AW43" s="199">
        <f t="shared" si="81"/>
        <v>188.3</v>
      </c>
      <c r="AX43" s="199">
        <f t="shared" si="82"/>
        <v>18.900000000000002</v>
      </c>
      <c r="AY43" s="21"/>
      <c r="AZ43" s="197">
        <f t="shared" si="83"/>
        <v>1.34</v>
      </c>
      <c r="BA43" s="198">
        <f t="shared" si="84"/>
        <v>6127.6500000000005</v>
      </c>
      <c r="BB43" s="199">
        <f t="shared" si="33"/>
        <v>251.99999999999997</v>
      </c>
      <c r="BC43" s="199">
        <f t="shared" si="85"/>
        <v>18.900000000000002</v>
      </c>
      <c r="BH43" s="67">
        <f t="shared" si="0"/>
        <v>3500</v>
      </c>
      <c r="BI43" s="55">
        <v>1.32</v>
      </c>
      <c r="BJ43" s="120">
        <f>(BJ44-BJ42)/2+BJ42</f>
        <v>3187</v>
      </c>
      <c r="BK43" s="57">
        <f t="shared" si="64"/>
        <v>3250.7400000000002</v>
      </c>
      <c r="BL43" s="57">
        <f t="shared" si="46"/>
        <v>94.15</v>
      </c>
      <c r="BM43" s="57">
        <f t="shared" si="47"/>
        <v>9.4500000000000011</v>
      </c>
      <c r="BN43" s="66"/>
      <c r="BO43" s="67">
        <f t="shared" si="65"/>
        <v>3500</v>
      </c>
      <c r="BP43" s="55">
        <v>1.25</v>
      </c>
      <c r="BQ43" s="120">
        <f>(BQ44-BQ42)/2+BQ42</f>
        <v>3857.5</v>
      </c>
      <c r="BR43" s="57">
        <f t="shared" si="66"/>
        <v>3934.65</v>
      </c>
      <c r="BS43" s="57">
        <f t="shared" si="38"/>
        <v>125.99999999999999</v>
      </c>
      <c r="BT43" s="57">
        <f t="shared" si="39"/>
        <v>9.4500000000000011</v>
      </c>
      <c r="BU43" s="66"/>
      <c r="BV43" s="67">
        <f t="shared" si="67"/>
        <v>3500</v>
      </c>
      <c r="BW43" s="55">
        <v>1.31</v>
      </c>
      <c r="BX43" s="120">
        <f>(BX44-BX42)/2+BX42</f>
        <v>5181.5</v>
      </c>
      <c r="BY43" s="57">
        <f t="shared" si="68"/>
        <v>5285.13</v>
      </c>
      <c r="BZ43" s="57">
        <f t="shared" si="41"/>
        <v>188.3</v>
      </c>
      <c r="CA43" s="57">
        <f t="shared" si="42"/>
        <v>18.900000000000002</v>
      </c>
      <c r="CB43" s="66"/>
      <c r="CC43" s="67">
        <f t="shared" si="69"/>
        <v>3500</v>
      </c>
      <c r="CD43" s="55">
        <v>1.34</v>
      </c>
      <c r="CE43" s="120">
        <f>(CE44-CE42)/2+CE42</f>
        <v>6007.5</v>
      </c>
      <c r="CF43" s="57">
        <f t="shared" si="70"/>
        <v>6127.6500000000005</v>
      </c>
      <c r="CG43" s="57">
        <f t="shared" si="44"/>
        <v>251.99999999999997</v>
      </c>
      <c r="CH43" s="57">
        <f t="shared" si="45"/>
        <v>18.900000000000002</v>
      </c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</row>
    <row r="44" spans="1:97" ht="16.5" thickTop="1" thickBot="1" x14ac:dyDescent="0.3">
      <c r="A44" s="174">
        <v>3600</v>
      </c>
      <c r="B44" s="153"/>
      <c r="C44" s="154"/>
      <c r="D44" s="154"/>
      <c r="E44" s="155"/>
      <c r="F44" s="153"/>
      <c r="G44" s="154"/>
      <c r="H44" s="154"/>
      <c r="I44" s="155"/>
      <c r="J44" s="153"/>
      <c r="K44" s="154"/>
      <c r="L44" s="154"/>
      <c r="M44" s="155"/>
      <c r="N44" s="153"/>
      <c r="O44" s="154"/>
      <c r="P44" s="154"/>
      <c r="Q44" s="184"/>
      <c r="R44" s="215">
        <f t="shared" si="63"/>
        <v>3600</v>
      </c>
      <c r="S44" s="153"/>
      <c r="T44" s="154"/>
      <c r="U44" s="154"/>
      <c r="V44" s="155"/>
      <c r="W44" s="153"/>
      <c r="X44" s="154"/>
      <c r="Y44" s="154"/>
      <c r="Z44" s="154"/>
      <c r="AA44" s="93"/>
      <c r="AB44" s="93"/>
      <c r="AC44" s="93"/>
      <c r="AD44" s="93"/>
      <c r="AE44" s="93"/>
      <c r="AF44" s="93"/>
      <c r="AG44" s="93"/>
      <c r="AH44" s="97"/>
      <c r="AI44" s="189"/>
      <c r="AJ44" s="190"/>
      <c r="AK44" s="201">
        <f t="shared" si="71"/>
        <v>1.33</v>
      </c>
      <c r="AL44" s="192">
        <f t="shared" si="72"/>
        <v>3332.34</v>
      </c>
      <c r="AM44" s="193">
        <f t="shared" si="73"/>
        <v>96.84</v>
      </c>
      <c r="AN44" s="193">
        <f t="shared" si="74"/>
        <v>9.7200000000000006</v>
      </c>
      <c r="AO44" s="21"/>
      <c r="AP44" s="201">
        <f t="shared" si="75"/>
        <v>1.25</v>
      </c>
      <c r="AQ44" s="192">
        <f t="shared" si="76"/>
        <v>4031.04</v>
      </c>
      <c r="AR44" s="193">
        <f t="shared" si="77"/>
        <v>129.6</v>
      </c>
      <c r="AS44" s="193">
        <f t="shared" si="78"/>
        <v>9.7200000000000006</v>
      </c>
      <c r="AT44" s="21"/>
      <c r="AU44" s="201">
        <f t="shared" si="79"/>
        <v>1.31</v>
      </c>
      <c r="AV44" s="192">
        <f t="shared" si="80"/>
        <v>5415.18</v>
      </c>
      <c r="AW44" s="193">
        <f t="shared" si="81"/>
        <v>193.68</v>
      </c>
      <c r="AX44" s="193">
        <f t="shared" si="82"/>
        <v>19.440000000000001</v>
      </c>
      <c r="AY44" s="21"/>
      <c r="AZ44" s="201">
        <f>CD44</f>
        <v>1.35</v>
      </c>
      <c r="BA44" s="192">
        <f t="shared" si="84"/>
        <v>6257.7</v>
      </c>
      <c r="BB44" s="193">
        <f t="shared" si="33"/>
        <v>259.2</v>
      </c>
      <c r="BC44" s="193">
        <f t="shared" si="85"/>
        <v>19.440000000000001</v>
      </c>
      <c r="BH44" s="67">
        <f t="shared" si="0"/>
        <v>3600</v>
      </c>
      <c r="BI44" s="55">
        <v>1.33</v>
      </c>
      <c r="BJ44" s="56">
        <v>3267</v>
      </c>
      <c r="BK44" s="57">
        <f t="shared" si="64"/>
        <v>3332.34</v>
      </c>
      <c r="BL44" s="57">
        <f t="shared" si="46"/>
        <v>96.84</v>
      </c>
      <c r="BM44" s="57">
        <f t="shared" si="47"/>
        <v>9.7200000000000006</v>
      </c>
      <c r="BN44" s="66"/>
      <c r="BO44" s="67">
        <f t="shared" si="65"/>
        <v>3600</v>
      </c>
      <c r="BP44" s="55">
        <v>1.25</v>
      </c>
      <c r="BQ44" s="56">
        <v>3952</v>
      </c>
      <c r="BR44" s="57">
        <f t="shared" si="66"/>
        <v>4031.04</v>
      </c>
      <c r="BS44" s="57">
        <f t="shared" si="38"/>
        <v>129.6</v>
      </c>
      <c r="BT44" s="57">
        <f t="shared" si="39"/>
        <v>9.7200000000000006</v>
      </c>
      <c r="BU44" s="66"/>
      <c r="BV44" s="67">
        <f t="shared" si="67"/>
        <v>3600</v>
      </c>
      <c r="BW44" s="55">
        <v>1.31</v>
      </c>
      <c r="BX44" s="56">
        <v>5309</v>
      </c>
      <c r="BY44" s="57">
        <f t="shared" si="68"/>
        <v>5415.18</v>
      </c>
      <c r="BZ44" s="57">
        <f t="shared" si="41"/>
        <v>193.68</v>
      </c>
      <c r="CA44" s="57">
        <f t="shared" si="42"/>
        <v>19.440000000000001</v>
      </c>
      <c r="CB44" s="66"/>
      <c r="CC44" s="67">
        <f t="shared" si="69"/>
        <v>3600</v>
      </c>
      <c r="CD44" s="55">
        <v>1.35</v>
      </c>
      <c r="CE44" s="56">
        <v>6135</v>
      </c>
      <c r="CF44" s="57">
        <f t="shared" si="70"/>
        <v>6257.7</v>
      </c>
      <c r="CG44" s="57">
        <f t="shared" si="44"/>
        <v>259.2</v>
      </c>
      <c r="CH44" s="57">
        <f t="shared" si="45"/>
        <v>19.440000000000001</v>
      </c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</row>
    <row r="45" spans="1:97" ht="15.75" thickBot="1" x14ac:dyDescent="0.3">
      <c r="A45" s="72">
        <v>3700</v>
      </c>
      <c r="B45" s="138"/>
      <c r="C45" s="134"/>
      <c r="D45" s="134"/>
      <c r="E45" s="135"/>
      <c r="F45" s="138"/>
      <c r="G45" s="134"/>
      <c r="H45" s="134"/>
      <c r="I45" s="135"/>
      <c r="J45" s="138"/>
      <c r="K45" s="134"/>
      <c r="L45" s="134"/>
      <c r="M45" s="135"/>
      <c r="N45" s="138"/>
      <c r="O45" s="134"/>
      <c r="P45" s="134"/>
      <c r="Q45" s="180"/>
      <c r="R45" s="211">
        <f t="shared" si="63"/>
        <v>3700</v>
      </c>
      <c r="S45" s="138"/>
      <c r="T45" s="134"/>
      <c r="U45" s="134"/>
      <c r="V45" s="135"/>
      <c r="W45" s="138"/>
      <c r="X45" s="134"/>
      <c r="Y45" s="134"/>
      <c r="Z45" s="134"/>
      <c r="AA45" s="95"/>
      <c r="AB45" s="95"/>
      <c r="AC45" s="95"/>
      <c r="AD45" s="95"/>
      <c r="AE45" s="95"/>
      <c r="AF45" s="95"/>
      <c r="AG45" s="95"/>
      <c r="AH45" s="98"/>
      <c r="AI45" s="195"/>
      <c r="AJ45" s="196"/>
      <c r="AK45" s="197">
        <f t="shared" si="71"/>
        <v>1.33</v>
      </c>
      <c r="AL45" s="198">
        <f t="shared" si="72"/>
        <v>3412.92</v>
      </c>
      <c r="AM45" s="199">
        <f t="shared" si="73"/>
        <v>99.53</v>
      </c>
      <c r="AN45" s="199">
        <f t="shared" si="74"/>
        <v>9.99</v>
      </c>
      <c r="AO45" s="21"/>
      <c r="AP45" s="197">
        <f t="shared" si="75"/>
        <v>1.25</v>
      </c>
      <c r="AQ45" s="198">
        <f t="shared" si="76"/>
        <v>4126.92</v>
      </c>
      <c r="AR45" s="199">
        <f t="shared" si="77"/>
        <v>133.19999999999999</v>
      </c>
      <c r="AS45" s="199">
        <f t="shared" si="78"/>
        <v>9.99</v>
      </c>
      <c r="AT45" s="21"/>
      <c r="AU45" s="197">
        <f t="shared" si="79"/>
        <v>1.31</v>
      </c>
      <c r="AV45" s="198">
        <f t="shared" si="80"/>
        <v>5544.21</v>
      </c>
      <c r="AW45" s="199">
        <f t="shared" si="81"/>
        <v>199.06</v>
      </c>
      <c r="AX45" s="199">
        <f t="shared" si="82"/>
        <v>19.98</v>
      </c>
      <c r="AY45" s="21"/>
      <c r="AZ45" s="197">
        <f t="shared" si="83"/>
        <v>1.35</v>
      </c>
      <c r="BA45" s="198">
        <f t="shared" si="84"/>
        <v>6386.22</v>
      </c>
      <c r="BB45" s="199">
        <f t="shared" si="33"/>
        <v>266.39999999999998</v>
      </c>
      <c r="BC45" s="199">
        <f t="shared" si="85"/>
        <v>19.98</v>
      </c>
      <c r="BH45" s="67">
        <f t="shared" si="0"/>
        <v>3700</v>
      </c>
      <c r="BI45" s="55">
        <v>1.33</v>
      </c>
      <c r="BJ45" s="120">
        <f>(BJ46-BJ44)/2+BJ44</f>
        <v>3346</v>
      </c>
      <c r="BK45" s="57">
        <f t="shared" si="64"/>
        <v>3412.92</v>
      </c>
      <c r="BL45" s="57">
        <f t="shared" si="46"/>
        <v>99.53</v>
      </c>
      <c r="BM45" s="57">
        <f t="shared" si="47"/>
        <v>9.99</v>
      </c>
      <c r="BN45" s="66"/>
      <c r="BO45" s="67">
        <f t="shared" si="65"/>
        <v>3700</v>
      </c>
      <c r="BP45" s="55">
        <v>1.25</v>
      </c>
      <c r="BQ45" s="120">
        <f>(BQ46-BQ44)/2+BQ44</f>
        <v>4046</v>
      </c>
      <c r="BR45" s="57">
        <f t="shared" si="66"/>
        <v>4126.92</v>
      </c>
      <c r="BS45" s="57">
        <f t="shared" si="38"/>
        <v>133.19999999999999</v>
      </c>
      <c r="BT45" s="57">
        <f t="shared" si="39"/>
        <v>9.99</v>
      </c>
      <c r="BU45" s="66"/>
      <c r="BV45" s="67">
        <f t="shared" si="67"/>
        <v>3700</v>
      </c>
      <c r="BW45" s="55">
        <v>1.31</v>
      </c>
      <c r="BX45" s="120">
        <f>(BX46-BX44)/2+BX44</f>
        <v>5435.5</v>
      </c>
      <c r="BY45" s="57">
        <f t="shared" si="68"/>
        <v>5544.21</v>
      </c>
      <c r="BZ45" s="57">
        <f t="shared" si="41"/>
        <v>199.06</v>
      </c>
      <c r="CA45" s="57">
        <f t="shared" si="42"/>
        <v>19.98</v>
      </c>
      <c r="CB45" s="66"/>
      <c r="CC45" s="67">
        <f t="shared" si="69"/>
        <v>3700</v>
      </c>
      <c r="CD45" s="55">
        <v>1.35</v>
      </c>
      <c r="CE45" s="120">
        <f>(CE46-CE44)/2+CE44</f>
        <v>6261</v>
      </c>
      <c r="CF45" s="57">
        <f t="shared" si="70"/>
        <v>6386.22</v>
      </c>
      <c r="CG45" s="57">
        <f t="shared" si="44"/>
        <v>266.39999999999998</v>
      </c>
      <c r="CH45" s="57">
        <f t="shared" si="45"/>
        <v>19.98</v>
      </c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</row>
    <row r="46" spans="1:97" ht="15.75" thickBot="1" x14ac:dyDescent="0.3">
      <c r="A46" s="71">
        <v>3800</v>
      </c>
      <c r="B46" s="137"/>
      <c r="C46" s="132"/>
      <c r="D46" s="132"/>
      <c r="E46" s="133"/>
      <c r="F46" s="137"/>
      <c r="G46" s="132"/>
      <c r="H46" s="132"/>
      <c r="I46" s="133"/>
      <c r="J46" s="137"/>
      <c r="K46" s="132"/>
      <c r="L46" s="132"/>
      <c r="M46" s="133"/>
      <c r="N46" s="137"/>
      <c r="O46" s="132"/>
      <c r="P46" s="132"/>
      <c r="Q46" s="179"/>
      <c r="R46" s="210">
        <f t="shared" si="63"/>
        <v>3800</v>
      </c>
      <c r="S46" s="137"/>
      <c r="T46" s="132"/>
      <c r="U46" s="132"/>
      <c r="V46" s="133"/>
      <c r="W46" s="137"/>
      <c r="X46" s="132"/>
      <c r="Y46" s="132"/>
      <c r="Z46" s="132"/>
      <c r="AA46" s="93"/>
      <c r="AB46" s="93"/>
      <c r="AC46" s="93"/>
      <c r="AD46" s="93"/>
      <c r="AE46" s="93"/>
      <c r="AF46" s="93"/>
      <c r="AG46" s="93"/>
      <c r="AH46" s="97"/>
      <c r="AI46" s="189"/>
      <c r="AJ46" s="190"/>
      <c r="AK46" s="201">
        <f t="shared" si="71"/>
        <v>1.34</v>
      </c>
      <c r="AL46" s="192">
        <f t="shared" si="72"/>
        <v>3493.5</v>
      </c>
      <c r="AM46" s="193">
        <f t="shared" si="73"/>
        <v>102.22</v>
      </c>
      <c r="AN46" s="193">
        <f t="shared" si="74"/>
        <v>10.26</v>
      </c>
      <c r="AO46" s="46"/>
      <c r="AP46" s="201">
        <f t="shared" si="75"/>
        <v>1.25</v>
      </c>
      <c r="AQ46" s="192">
        <f t="shared" si="76"/>
        <v>4222.8</v>
      </c>
      <c r="AR46" s="193">
        <f t="shared" si="77"/>
        <v>136.79999999999998</v>
      </c>
      <c r="AS46" s="193">
        <f t="shared" si="78"/>
        <v>10.26</v>
      </c>
      <c r="AT46" s="46"/>
      <c r="AU46" s="201">
        <f t="shared" si="79"/>
        <v>1.32</v>
      </c>
      <c r="AV46" s="192">
        <f t="shared" si="80"/>
        <v>5673.24</v>
      </c>
      <c r="AW46" s="193">
        <f t="shared" si="81"/>
        <v>204.44</v>
      </c>
      <c r="AX46" s="193">
        <f t="shared" si="82"/>
        <v>20.52</v>
      </c>
      <c r="AY46" s="46"/>
      <c r="AZ46" s="201">
        <f t="shared" si="83"/>
        <v>1.35</v>
      </c>
      <c r="BA46" s="192">
        <f t="shared" si="84"/>
        <v>6514.74</v>
      </c>
      <c r="BB46" s="193">
        <f t="shared" si="33"/>
        <v>273.59999999999997</v>
      </c>
      <c r="BC46" s="193">
        <f t="shared" si="85"/>
        <v>20.52</v>
      </c>
      <c r="BD46" s="36"/>
      <c r="BE46" s="36"/>
      <c r="BF46" s="36"/>
      <c r="BG46" s="36"/>
      <c r="BH46" s="67">
        <f t="shared" si="0"/>
        <v>3800</v>
      </c>
      <c r="BI46" s="62">
        <v>1.34</v>
      </c>
      <c r="BJ46" s="63">
        <v>3425</v>
      </c>
      <c r="BK46" s="57">
        <f t="shared" si="64"/>
        <v>3493.5</v>
      </c>
      <c r="BL46" s="57">
        <f t="shared" si="46"/>
        <v>102.22</v>
      </c>
      <c r="BM46" s="57">
        <f t="shared" si="47"/>
        <v>10.26</v>
      </c>
      <c r="BN46" s="66"/>
      <c r="BO46" s="67">
        <f t="shared" si="65"/>
        <v>3800</v>
      </c>
      <c r="BP46" s="62">
        <v>1.25</v>
      </c>
      <c r="BQ46" s="63">
        <v>4140</v>
      </c>
      <c r="BR46" s="57">
        <f t="shared" si="66"/>
        <v>4222.8</v>
      </c>
      <c r="BS46" s="57">
        <f t="shared" si="38"/>
        <v>136.79999999999998</v>
      </c>
      <c r="BT46" s="57">
        <f t="shared" si="39"/>
        <v>10.26</v>
      </c>
      <c r="BU46" s="66"/>
      <c r="BV46" s="67">
        <f t="shared" si="67"/>
        <v>3800</v>
      </c>
      <c r="BW46" s="62">
        <v>1.32</v>
      </c>
      <c r="BX46" s="63">
        <v>5562</v>
      </c>
      <c r="BY46" s="57">
        <f t="shared" si="68"/>
        <v>5673.24</v>
      </c>
      <c r="BZ46" s="57">
        <f t="shared" si="41"/>
        <v>204.44</v>
      </c>
      <c r="CA46" s="57">
        <f t="shared" si="42"/>
        <v>20.52</v>
      </c>
      <c r="CB46" s="66"/>
      <c r="CC46" s="67">
        <f t="shared" si="69"/>
        <v>3800</v>
      </c>
      <c r="CD46" s="62">
        <v>1.35</v>
      </c>
      <c r="CE46" s="63">
        <v>6387</v>
      </c>
      <c r="CF46" s="57">
        <f t="shared" si="70"/>
        <v>6514.74</v>
      </c>
      <c r="CG46" s="57">
        <f t="shared" si="44"/>
        <v>273.59999999999997</v>
      </c>
      <c r="CH46" s="57">
        <f t="shared" si="45"/>
        <v>20.52</v>
      </c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</row>
    <row r="47" spans="1:97" ht="15" customHeight="1" thickBot="1" x14ac:dyDescent="0.3">
      <c r="A47" s="72">
        <v>3900</v>
      </c>
      <c r="B47" s="138"/>
      <c r="C47" s="134"/>
      <c r="D47" s="134"/>
      <c r="E47" s="135"/>
      <c r="F47" s="138"/>
      <c r="G47" s="134"/>
      <c r="H47" s="134"/>
      <c r="I47" s="135"/>
      <c r="J47" s="138"/>
      <c r="K47" s="134"/>
      <c r="L47" s="134"/>
      <c r="M47" s="135"/>
      <c r="N47" s="138"/>
      <c r="O47" s="134"/>
      <c r="P47" s="134"/>
      <c r="Q47" s="180"/>
      <c r="R47" s="211">
        <f t="shared" si="63"/>
        <v>3900</v>
      </c>
      <c r="S47" s="138"/>
      <c r="T47" s="134"/>
      <c r="U47" s="134"/>
      <c r="V47" s="135"/>
      <c r="W47" s="138"/>
      <c r="X47" s="134"/>
      <c r="Y47" s="134"/>
      <c r="Z47" s="134"/>
      <c r="AA47" s="95"/>
      <c r="AB47" s="95"/>
      <c r="AC47" s="95"/>
      <c r="AD47" s="95"/>
      <c r="AE47" s="95"/>
      <c r="AF47" s="95"/>
      <c r="AG47" s="95"/>
      <c r="AH47" s="98"/>
      <c r="AI47" s="202"/>
      <c r="AJ47" s="196"/>
      <c r="AK47" s="197">
        <f t="shared" si="71"/>
        <v>1.34</v>
      </c>
      <c r="AL47" s="198">
        <f t="shared" si="72"/>
        <v>3574.08</v>
      </c>
      <c r="AM47" s="199">
        <f t="shared" si="73"/>
        <v>104.91</v>
      </c>
      <c r="AN47" s="199">
        <f t="shared" si="74"/>
        <v>10.530000000000001</v>
      </c>
      <c r="AO47" s="205"/>
      <c r="AP47" s="197">
        <f t="shared" si="75"/>
        <v>1.25</v>
      </c>
      <c r="AQ47" s="198">
        <f t="shared" si="76"/>
        <v>4318.17</v>
      </c>
      <c r="AR47" s="199">
        <f t="shared" si="77"/>
        <v>140.39999999999998</v>
      </c>
      <c r="AS47" s="199">
        <f t="shared" si="78"/>
        <v>10.530000000000001</v>
      </c>
      <c r="AT47" s="205"/>
      <c r="AU47" s="197">
        <f t="shared" si="79"/>
        <v>1.32</v>
      </c>
      <c r="AV47" s="198">
        <f t="shared" si="80"/>
        <v>5800.74</v>
      </c>
      <c r="AW47" s="199">
        <f t="shared" si="81"/>
        <v>209.82</v>
      </c>
      <c r="AX47" s="199">
        <f t="shared" si="82"/>
        <v>21.060000000000002</v>
      </c>
      <c r="AY47" s="205"/>
      <c r="AZ47" s="197">
        <f t="shared" si="83"/>
        <v>1.35</v>
      </c>
      <c r="BA47" s="198">
        <f t="shared" si="84"/>
        <v>6641.22</v>
      </c>
      <c r="BB47" s="199">
        <f t="shared" si="33"/>
        <v>280.79999999999995</v>
      </c>
      <c r="BC47" s="199">
        <f t="shared" si="85"/>
        <v>21.060000000000002</v>
      </c>
      <c r="BD47" s="37"/>
      <c r="BE47" s="37"/>
      <c r="BF47" s="37"/>
      <c r="BG47" s="37"/>
      <c r="BH47" s="67">
        <f t="shared" si="0"/>
        <v>3900</v>
      </c>
      <c r="BI47" s="62">
        <v>1.34</v>
      </c>
      <c r="BJ47" s="120">
        <f>(BJ48-BJ46)/2+BJ46</f>
        <v>3504</v>
      </c>
      <c r="BK47" s="57">
        <f t="shared" si="64"/>
        <v>3574.08</v>
      </c>
      <c r="BL47" s="57">
        <f t="shared" si="46"/>
        <v>104.91</v>
      </c>
      <c r="BM47" s="57">
        <f t="shared" si="47"/>
        <v>10.530000000000001</v>
      </c>
      <c r="BN47" s="66"/>
      <c r="BO47" s="67">
        <f t="shared" si="65"/>
        <v>3900</v>
      </c>
      <c r="BP47" s="62">
        <v>1.25</v>
      </c>
      <c r="BQ47" s="120">
        <f>(BQ48-BQ46)/2+BQ46</f>
        <v>4233.5</v>
      </c>
      <c r="BR47" s="57">
        <f t="shared" si="66"/>
        <v>4318.17</v>
      </c>
      <c r="BS47" s="57">
        <f t="shared" si="38"/>
        <v>140.39999999999998</v>
      </c>
      <c r="BT47" s="57">
        <f t="shared" si="39"/>
        <v>10.530000000000001</v>
      </c>
      <c r="BU47" s="66"/>
      <c r="BV47" s="67">
        <f t="shared" si="67"/>
        <v>3900</v>
      </c>
      <c r="BW47" s="62">
        <v>1.32</v>
      </c>
      <c r="BX47" s="120">
        <f>(BX48-BX46)/2+BX46</f>
        <v>5687</v>
      </c>
      <c r="BY47" s="57">
        <f t="shared" si="68"/>
        <v>5800.74</v>
      </c>
      <c r="BZ47" s="57">
        <f t="shared" si="41"/>
        <v>209.82</v>
      </c>
      <c r="CA47" s="57">
        <f t="shared" si="42"/>
        <v>21.060000000000002</v>
      </c>
      <c r="CB47" s="66"/>
      <c r="CC47" s="67">
        <f t="shared" si="69"/>
        <v>3900</v>
      </c>
      <c r="CD47" s="62">
        <v>1.35</v>
      </c>
      <c r="CE47" s="120">
        <f>(CE48-CE46)/2+CE46</f>
        <v>6511</v>
      </c>
      <c r="CF47" s="57">
        <f t="shared" si="70"/>
        <v>6641.22</v>
      </c>
      <c r="CG47" s="57">
        <f t="shared" si="44"/>
        <v>280.79999999999995</v>
      </c>
      <c r="CH47" s="57">
        <f t="shared" si="45"/>
        <v>21.060000000000002</v>
      </c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</row>
    <row r="48" spans="1:97" ht="15.75" thickBot="1" x14ac:dyDescent="0.3">
      <c r="A48" s="71">
        <v>4000</v>
      </c>
      <c r="B48" s="137"/>
      <c r="C48" s="132"/>
      <c r="D48" s="132"/>
      <c r="E48" s="133"/>
      <c r="F48" s="137"/>
      <c r="G48" s="132"/>
      <c r="H48" s="132"/>
      <c r="I48" s="133"/>
      <c r="J48" s="137"/>
      <c r="K48" s="132"/>
      <c r="L48" s="132"/>
      <c r="M48" s="133"/>
      <c r="N48" s="137"/>
      <c r="O48" s="132"/>
      <c r="P48" s="132"/>
      <c r="Q48" s="179"/>
      <c r="R48" s="210">
        <f t="shared" si="63"/>
        <v>4000</v>
      </c>
      <c r="S48" s="137"/>
      <c r="T48" s="132"/>
      <c r="U48" s="132"/>
      <c r="V48" s="133"/>
      <c r="W48" s="137"/>
      <c r="X48" s="132"/>
      <c r="Y48" s="132"/>
      <c r="Z48" s="132"/>
      <c r="AA48" s="93"/>
      <c r="AB48" s="93"/>
      <c r="AC48" s="93"/>
      <c r="AD48" s="93"/>
      <c r="AE48" s="93"/>
      <c r="AF48" s="93"/>
      <c r="AG48" s="93"/>
      <c r="AH48" s="97"/>
      <c r="AI48" s="189"/>
      <c r="AJ48" s="190"/>
      <c r="AK48" s="201">
        <f t="shared" si="71"/>
        <v>1.34</v>
      </c>
      <c r="AL48" s="192">
        <f t="shared" si="72"/>
        <v>3654.66</v>
      </c>
      <c r="AM48" s="193">
        <f t="shared" si="73"/>
        <v>107.6</v>
      </c>
      <c r="AN48" s="193">
        <f t="shared" si="74"/>
        <v>10.8</v>
      </c>
      <c r="AO48" s="206"/>
      <c r="AP48" s="201">
        <f t="shared" si="75"/>
        <v>1.25</v>
      </c>
      <c r="AQ48" s="192">
        <f t="shared" si="76"/>
        <v>4413.54</v>
      </c>
      <c r="AR48" s="193">
        <f t="shared" si="77"/>
        <v>144</v>
      </c>
      <c r="AS48" s="193">
        <f t="shared" si="78"/>
        <v>10.8</v>
      </c>
      <c r="AT48" s="206"/>
      <c r="AU48" s="201">
        <f t="shared" si="79"/>
        <v>1.32</v>
      </c>
      <c r="AV48" s="192">
        <f t="shared" si="80"/>
        <v>5928.24</v>
      </c>
      <c r="AW48" s="193">
        <f t="shared" si="81"/>
        <v>215.2</v>
      </c>
      <c r="AX48" s="193">
        <f t="shared" si="82"/>
        <v>21.6</v>
      </c>
      <c r="AY48" s="206"/>
      <c r="AZ48" s="201">
        <f t="shared" si="83"/>
        <v>1.36</v>
      </c>
      <c r="BA48" s="192">
        <f t="shared" si="84"/>
        <v>6767.7</v>
      </c>
      <c r="BB48" s="193">
        <f t="shared" si="33"/>
        <v>288</v>
      </c>
      <c r="BC48" s="193">
        <f t="shared" si="85"/>
        <v>21.6</v>
      </c>
      <c r="BD48" s="38"/>
      <c r="BE48" s="38"/>
      <c r="BF48" s="38"/>
      <c r="BG48" s="38"/>
      <c r="BH48" s="68">
        <f t="shared" si="0"/>
        <v>4000</v>
      </c>
      <c r="BI48" s="53">
        <v>1.34</v>
      </c>
      <c r="BJ48" s="54">
        <v>3583</v>
      </c>
      <c r="BK48" s="58">
        <f t="shared" si="64"/>
        <v>3654.66</v>
      </c>
      <c r="BL48" s="57">
        <f t="shared" si="46"/>
        <v>107.6</v>
      </c>
      <c r="BM48" s="57">
        <f t="shared" si="47"/>
        <v>10.8</v>
      </c>
      <c r="BN48" s="66"/>
      <c r="BO48" s="67">
        <f t="shared" si="65"/>
        <v>4000</v>
      </c>
      <c r="BP48" s="53">
        <v>1.25</v>
      </c>
      <c r="BQ48" s="54">
        <v>4327</v>
      </c>
      <c r="BR48" s="58">
        <f t="shared" si="66"/>
        <v>4413.54</v>
      </c>
      <c r="BS48" s="57">
        <f t="shared" si="38"/>
        <v>144</v>
      </c>
      <c r="BT48" s="57">
        <f t="shared" si="39"/>
        <v>10.8</v>
      </c>
      <c r="BU48" s="66"/>
      <c r="BV48" s="67">
        <f t="shared" si="67"/>
        <v>4000</v>
      </c>
      <c r="BW48" s="53">
        <v>1.32</v>
      </c>
      <c r="BX48" s="54">
        <v>5812</v>
      </c>
      <c r="BY48" s="58">
        <f t="shared" si="68"/>
        <v>5928.24</v>
      </c>
      <c r="BZ48" s="57">
        <f t="shared" si="41"/>
        <v>215.2</v>
      </c>
      <c r="CA48" s="57">
        <f t="shared" si="42"/>
        <v>21.6</v>
      </c>
      <c r="CB48" s="66"/>
      <c r="CC48" s="67">
        <f t="shared" si="69"/>
        <v>4000</v>
      </c>
      <c r="CD48" s="53">
        <v>1.36</v>
      </c>
      <c r="CE48" s="54">
        <v>6635</v>
      </c>
      <c r="CF48" s="58">
        <f t="shared" si="70"/>
        <v>6767.7</v>
      </c>
      <c r="CG48" s="57">
        <f t="shared" si="44"/>
        <v>288</v>
      </c>
      <c r="CH48" s="57">
        <f t="shared" si="45"/>
        <v>21.6</v>
      </c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</row>
    <row r="49" spans="1:55" ht="15.75" customHeight="1" thickBot="1" x14ac:dyDescent="0.3">
      <c r="A49" s="31" t="str">
        <f>A15</f>
        <v>Height [mm]</v>
      </c>
      <c r="B49" s="301" t="str">
        <f>B15</f>
        <v>Single</v>
      </c>
      <c r="C49" s="302"/>
      <c r="D49" s="303" t="str">
        <f>D15</f>
        <v>Double</v>
      </c>
      <c r="E49" s="271"/>
      <c r="F49" s="270" t="str">
        <f>F15</f>
        <v>Single</v>
      </c>
      <c r="G49" s="304"/>
      <c r="H49" s="303" t="str">
        <f>H15</f>
        <v>Double</v>
      </c>
      <c r="I49" s="271"/>
      <c r="J49" s="270" t="str">
        <f>J15</f>
        <v>Single</v>
      </c>
      <c r="K49" s="304"/>
      <c r="L49" s="303" t="str">
        <f>L15</f>
        <v>Double</v>
      </c>
      <c r="M49" s="271"/>
      <c r="N49" s="270" t="str">
        <f>N15</f>
        <v>Single</v>
      </c>
      <c r="O49" s="304"/>
      <c r="P49" s="303" t="str">
        <f>P15</f>
        <v>Double</v>
      </c>
      <c r="Q49" s="269"/>
      <c r="R49" s="31" t="str">
        <f>A15</f>
        <v>Height [mm]</v>
      </c>
      <c r="S49" s="270" t="str">
        <f>S15</f>
        <v>Single</v>
      </c>
      <c r="T49" s="271"/>
      <c r="U49" s="270" t="str">
        <f>U15</f>
        <v>Double</v>
      </c>
      <c r="V49" s="271"/>
      <c r="W49" s="270" t="str">
        <f>W15</f>
        <v>Single</v>
      </c>
      <c r="X49" s="271"/>
      <c r="Y49" s="270" t="str">
        <f>Y15</f>
        <v>Double</v>
      </c>
      <c r="Z49" s="305"/>
      <c r="AA49" s="94"/>
      <c r="AB49" s="94"/>
      <c r="AC49" s="94"/>
      <c r="AD49" s="94"/>
      <c r="AE49" s="94"/>
      <c r="AF49" s="94"/>
      <c r="AG49" s="94"/>
      <c r="AH49" s="96"/>
      <c r="AI49" s="228" t="str">
        <f>R15</f>
        <v>Height [mm]</v>
      </c>
      <c r="AJ49" s="94"/>
      <c r="AK49" s="243" t="s">
        <v>2</v>
      </c>
      <c r="AL49" s="242" t="s">
        <v>82</v>
      </c>
      <c r="AM49" s="240" t="s">
        <v>3</v>
      </c>
      <c r="AN49" s="224" t="s">
        <v>4</v>
      </c>
      <c r="AO49" s="21"/>
      <c r="AP49" s="243" t="s">
        <v>2</v>
      </c>
      <c r="AQ49" s="242" t="s">
        <v>82</v>
      </c>
      <c r="AR49" s="240" t="s">
        <v>3</v>
      </c>
      <c r="AS49" s="224" t="s">
        <v>4</v>
      </c>
      <c r="AT49" s="21"/>
      <c r="AU49" s="243" t="s">
        <v>2</v>
      </c>
      <c r="AV49" s="242" t="s">
        <v>82</v>
      </c>
      <c r="AW49" s="240" t="s">
        <v>3</v>
      </c>
      <c r="AX49" s="224" t="s">
        <v>4</v>
      </c>
      <c r="AY49" s="21"/>
      <c r="AZ49" s="243" t="s">
        <v>2</v>
      </c>
      <c r="BA49" s="242" t="s">
        <v>82</v>
      </c>
      <c r="BB49" s="240" t="s">
        <v>3</v>
      </c>
      <c r="BC49" s="224" t="s">
        <v>4</v>
      </c>
    </row>
    <row r="50" spans="1:55" ht="15.75" customHeight="1" thickBot="1" x14ac:dyDescent="0.3">
      <c r="A50" s="32" t="str">
        <f t="shared" ref="A50:Q50" si="86">A14</f>
        <v>Type</v>
      </c>
      <c r="B50" s="33" t="str">
        <f t="shared" si="86"/>
        <v>P5V</v>
      </c>
      <c r="C50" s="29" t="str">
        <f t="shared" si="86"/>
        <v>P5KV</v>
      </c>
      <c r="D50" s="29" t="str">
        <f t="shared" si="86"/>
        <v>P5V-D</v>
      </c>
      <c r="E50" s="34" t="str">
        <f t="shared" si="86"/>
        <v>P5KV-D</v>
      </c>
      <c r="F50" s="33" t="str">
        <f t="shared" si="86"/>
        <v>P5V</v>
      </c>
      <c r="G50" s="29" t="str">
        <f t="shared" si="86"/>
        <v>P5KV</v>
      </c>
      <c r="H50" s="29" t="str">
        <f t="shared" si="86"/>
        <v>P5V-D</v>
      </c>
      <c r="I50" s="34" t="str">
        <f t="shared" si="86"/>
        <v>P5KV-D</v>
      </c>
      <c r="J50" s="33" t="str">
        <f t="shared" si="86"/>
        <v>P5V</v>
      </c>
      <c r="K50" s="29" t="str">
        <f t="shared" si="86"/>
        <v>P5KV</v>
      </c>
      <c r="L50" s="29" t="str">
        <f t="shared" si="86"/>
        <v>P5V-D</v>
      </c>
      <c r="M50" s="34" t="str">
        <f t="shared" si="86"/>
        <v>P5KV-D</v>
      </c>
      <c r="N50" s="33" t="str">
        <f t="shared" si="86"/>
        <v>P5V</v>
      </c>
      <c r="O50" s="29" t="str">
        <f t="shared" si="86"/>
        <v>P5KV</v>
      </c>
      <c r="P50" s="29" t="str">
        <f t="shared" si="86"/>
        <v>P5V-D</v>
      </c>
      <c r="Q50" s="105" t="str">
        <f t="shared" si="86"/>
        <v>P5KV-D</v>
      </c>
      <c r="R50" s="32" t="str">
        <f>A14</f>
        <v>Type</v>
      </c>
      <c r="S50" s="33" t="str">
        <f t="shared" ref="S50:Z50" si="87">S14</f>
        <v>P5V</v>
      </c>
      <c r="T50" s="33" t="str">
        <f t="shared" si="87"/>
        <v>P5KV</v>
      </c>
      <c r="U50" s="33" t="str">
        <f t="shared" si="87"/>
        <v>P5V-D</v>
      </c>
      <c r="V50" s="33" t="str">
        <f t="shared" si="87"/>
        <v>P5KV-D</v>
      </c>
      <c r="W50" s="33" t="str">
        <f t="shared" si="87"/>
        <v>P5V</v>
      </c>
      <c r="X50" s="33" t="str">
        <f t="shared" si="87"/>
        <v>P5KV</v>
      </c>
      <c r="Y50" s="33" t="str">
        <f t="shared" si="87"/>
        <v>P5V-D</v>
      </c>
      <c r="Z50" s="99" t="str">
        <f t="shared" si="87"/>
        <v>P5KV-D</v>
      </c>
      <c r="AA50" s="94"/>
      <c r="AB50" s="94"/>
      <c r="AC50" s="94"/>
      <c r="AD50" s="94"/>
      <c r="AE50" s="94"/>
      <c r="AF50" s="94"/>
      <c r="AG50" s="94"/>
      <c r="AH50" s="96"/>
      <c r="AI50" s="229"/>
      <c r="AJ50" s="94"/>
      <c r="AK50" s="244"/>
      <c r="AL50" s="241"/>
      <c r="AM50" s="241"/>
      <c r="AN50" s="225"/>
      <c r="AO50" s="21"/>
      <c r="AP50" s="244"/>
      <c r="AQ50" s="241"/>
      <c r="AR50" s="241"/>
      <c r="AS50" s="225"/>
      <c r="AT50" s="21"/>
      <c r="AU50" s="244"/>
      <c r="AV50" s="241"/>
      <c r="AW50" s="241"/>
      <c r="AX50" s="225"/>
      <c r="AY50" s="21"/>
      <c r="AZ50" s="244"/>
      <c r="BA50" s="241"/>
      <c r="BB50" s="241"/>
      <c r="BC50" s="225"/>
    </row>
    <row r="51" spans="1:55" ht="15.75" thickBot="1" x14ac:dyDescent="0.3">
      <c r="A51" s="100" t="str">
        <f>A13</f>
        <v>Length [mm]</v>
      </c>
      <c r="B51" s="236">
        <f>B13</f>
        <v>300</v>
      </c>
      <c r="C51" s="237"/>
      <c r="D51" s="237"/>
      <c r="E51" s="238"/>
      <c r="F51" s="236">
        <f>F13</f>
        <v>400</v>
      </c>
      <c r="G51" s="237"/>
      <c r="H51" s="237"/>
      <c r="I51" s="238"/>
      <c r="J51" s="236">
        <f>J13</f>
        <v>500</v>
      </c>
      <c r="K51" s="237"/>
      <c r="L51" s="237"/>
      <c r="M51" s="238"/>
      <c r="N51" s="236">
        <f>N13</f>
        <v>600</v>
      </c>
      <c r="O51" s="237"/>
      <c r="P51" s="237"/>
      <c r="Q51" s="237"/>
      <c r="R51" s="100" t="str">
        <f>A13</f>
        <v>Length [mm]</v>
      </c>
      <c r="S51" s="236">
        <f>S13</f>
        <v>700</v>
      </c>
      <c r="T51" s="237">
        <f>T13</f>
        <v>600</v>
      </c>
      <c r="U51" s="237"/>
      <c r="V51" s="238"/>
      <c r="W51" s="236">
        <f>W13</f>
        <v>1000</v>
      </c>
      <c r="X51" s="237">
        <f>X13</f>
        <v>0</v>
      </c>
      <c r="Y51" s="237"/>
      <c r="Z51" s="239"/>
      <c r="AA51" s="110"/>
      <c r="AB51" s="94"/>
      <c r="AC51" s="94"/>
      <c r="AD51" s="94"/>
      <c r="AE51" s="94"/>
      <c r="AF51" s="94"/>
      <c r="AG51" s="94"/>
      <c r="AH51" s="96"/>
      <c r="AI51" s="94"/>
      <c r="AJ51" s="94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125"/>
    </row>
    <row r="52" spans="1:55" x14ac:dyDescent="0.25">
      <c r="A52" s="207" t="str">
        <f>+VLOOKUP(CU17,CV19:DN24,17,FALSE)</f>
        <v>*The reduction factor is used for heat output reduction, e.g. when radiators are to be installed in trenches or under ceilings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1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1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1"/>
    </row>
    <row r="53" spans="1:55" ht="15.75" thickBot="1" x14ac:dyDescent="0.3">
      <c r="A53" s="8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8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1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12"/>
    </row>
    <row r="54" spans="1:55" ht="15" customHeight="1" thickBot="1" x14ac:dyDescent="0.3">
      <c r="A54" s="216" t="s">
        <v>83</v>
      </c>
      <c r="B54" s="226">
        <v>41618.394807523146</v>
      </c>
      <c r="C54" s="227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4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13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13"/>
    </row>
  </sheetData>
  <sheetProtection password="806B" sheet="1" objects="1" scenarios="1"/>
  <mergeCells count="96">
    <mergeCell ref="CU15:CX16"/>
    <mergeCell ref="AM49:AM50"/>
    <mergeCell ref="AN49:AN50"/>
    <mergeCell ref="AP49:AP50"/>
    <mergeCell ref="AR49:AR50"/>
    <mergeCell ref="AS49:AS50"/>
    <mergeCell ref="AU49:AU50"/>
    <mergeCell ref="AM14:AM15"/>
    <mergeCell ref="AP14:AP15"/>
    <mergeCell ref="AR14:AR15"/>
    <mergeCell ref="AW49:AW50"/>
    <mergeCell ref="CC13:CH14"/>
    <mergeCell ref="BH13:BM14"/>
    <mergeCell ref="BO13:BT14"/>
    <mergeCell ref="AZ13:BC13"/>
    <mergeCell ref="BE15:BF15"/>
    <mergeCell ref="Y49:Z49"/>
    <mergeCell ref="L49:M49"/>
    <mergeCell ref="N49:O49"/>
    <mergeCell ref="P49:Q49"/>
    <mergeCell ref="S49:T49"/>
    <mergeCell ref="U49:V49"/>
    <mergeCell ref="W49:X49"/>
    <mergeCell ref="J15:K15"/>
    <mergeCell ref="L15:M15"/>
    <mergeCell ref="B51:E51"/>
    <mergeCell ref="F51:I51"/>
    <mergeCell ref="B49:C49"/>
    <mergeCell ref="D49:E49"/>
    <mergeCell ref="F49:G49"/>
    <mergeCell ref="H49:I49"/>
    <mergeCell ref="J51:M51"/>
    <mergeCell ref="J49:K49"/>
    <mergeCell ref="F13:I13"/>
    <mergeCell ref="B13:E13"/>
    <mergeCell ref="D15:E15"/>
    <mergeCell ref="F15:G15"/>
    <mergeCell ref="H15:I15"/>
    <mergeCell ref="A11:A12"/>
    <mergeCell ref="B10:Q12"/>
    <mergeCell ref="AI10:BC12"/>
    <mergeCell ref="W13:Z13"/>
    <mergeCell ref="S15:T15"/>
    <mergeCell ref="S10:Z12"/>
    <mergeCell ref="U15:V15"/>
    <mergeCell ref="B15:C15"/>
    <mergeCell ref="P15:Q15"/>
    <mergeCell ref="BB14:BB15"/>
    <mergeCell ref="Y15:Z15"/>
    <mergeCell ref="AS14:AS15"/>
    <mergeCell ref="AU14:AU15"/>
    <mergeCell ref="AK13:AN13"/>
    <mergeCell ref="AP13:AS13"/>
    <mergeCell ref="AU13:AX13"/>
    <mergeCell ref="H3:Q3"/>
    <mergeCell ref="H4:J4"/>
    <mergeCell ref="R11:R12"/>
    <mergeCell ref="W15:X15"/>
    <mergeCell ref="S13:V13"/>
    <mergeCell ref="H6:J6"/>
    <mergeCell ref="H5:J5"/>
    <mergeCell ref="K5:M5"/>
    <mergeCell ref="K4:M4"/>
    <mergeCell ref="N4:P4"/>
    <mergeCell ref="N5:P5"/>
    <mergeCell ref="N6:P6"/>
    <mergeCell ref="K6:M6"/>
    <mergeCell ref="N15:O15"/>
    <mergeCell ref="N13:Q13"/>
    <mergeCell ref="J13:M13"/>
    <mergeCell ref="AK49:AK50"/>
    <mergeCell ref="BB49:BB50"/>
    <mergeCell ref="AL49:AL50"/>
    <mergeCell ref="AN14:AN15"/>
    <mergeCell ref="AI14:AI15"/>
    <mergeCell ref="AK14:AK15"/>
    <mergeCell ref="BA14:BA15"/>
    <mergeCell ref="AZ49:AZ50"/>
    <mergeCell ref="AX14:AX15"/>
    <mergeCell ref="AZ14:AZ15"/>
    <mergeCell ref="BC49:BC50"/>
    <mergeCell ref="BC14:BC15"/>
    <mergeCell ref="B54:C54"/>
    <mergeCell ref="AI49:AI50"/>
    <mergeCell ref="BV13:CA14"/>
    <mergeCell ref="S51:V51"/>
    <mergeCell ref="W51:Z51"/>
    <mergeCell ref="N51:Q51"/>
    <mergeCell ref="AW14:AW15"/>
    <mergeCell ref="AL14:AL15"/>
    <mergeCell ref="AQ14:AQ15"/>
    <mergeCell ref="AQ49:AQ50"/>
    <mergeCell ref="AV49:AV50"/>
    <mergeCell ref="BA49:BA50"/>
    <mergeCell ref="AV14:AV15"/>
    <mergeCell ref="AX49:AX50"/>
  </mergeCells>
  <conditionalFormatting sqref="N6:P6">
    <cfRule type="cellIs" dxfId="5" priority="3" stopIfTrue="1" operator="greaterThan">
      <formula>$K$6</formula>
    </cfRule>
  </conditionalFormatting>
  <conditionalFormatting sqref="K6:M6">
    <cfRule type="cellIs" dxfId="4" priority="2" stopIfTrue="1" operator="greaterThan">
      <formula>$H$6</formula>
    </cfRule>
  </conditionalFormatting>
  <conditionalFormatting sqref="H6:J6">
    <cfRule type="cellIs" dxfId="3" priority="1" stopIfTrue="1" operator="lessThan">
      <formula>$K$6</formula>
    </cfRule>
  </conditionalFormatting>
  <hyperlinks>
    <hyperlink ref="D7" r:id="rId1" display="www.hudevad.dk" xr:uid="{00000000-0004-0000-0000-000000000000}"/>
    <hyperlink ref="DA19" r:id="rId2" xr:uid="{00000000-0004-0000-0000-000001000000}"/>
    <hyperlink ref="CZ19" r:id="rId3" xr:uid="{00000000-0004-0000-0000-000002000000}"/>
    <hyperlink ref="DA21" r:id="rId4" xr:uid="{00000000-0004-0000-0000-000003000000}"/>
    <hyperlink ref="DA20" r:id="rId5" xr:uid="{00000000-0004-0000-0000-000004000000}"/>
    <hyperlink ref="DA22" r:id="rId6" xr:uid="{00000000-0004-0000-0000-000005000000}"/>
    <hyperlink ref="DA24" r:id="rId7" xr:uid="{00000000-0004-0000-0000-000006000000}"/>
    <hyperlink ref="DA23" r:id="rId8" xr:uid="{00000000-0004-0000-0000-000007000000}"/>
  </hyperlinks>
  <printOptions horizontalCentered="1" verticalCentered="1"/>
  <pageMargins left="0" right="0" top="0" bottom="0" header="0" footer="0"/>
  <pageSetup paperSize="9" scale="67" pageOrder="overThenDown" orientation="portrait" r:id="rId9"/>
  <colBreaks count="1" manualBreakCount="1">
    <brk id="17" max="1048575" man="1"/>
  </colBreaks>
  <ignoredErrors>
    <ignoredError sqref="R50" formula="1"/>
  </ignoredErrors>
  <drawing r:id="rId10"/>
  <legacyDrawing r:id="rId11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12" name="Drop Down 1">
              <controlPr locked="0" defaultSize="0" autoLine="0" autoPict="0">
                <anchor moveWithCells="1">
                  <from>
                    <xdr:col>9</xdr:col>
                    <xdr:colOff>209550</xdr:colOff>
                    <xdr:row>1</xdr:row>
                    <xdr:rowOff>9525</xdr:rowOff>
                  </from>
                  <to>
                    <xdr:col>10</xdr:col>
                    <xdr:colOff>504825</xdr:colOff>
                    <xdr:row>1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3"/>
  <dimension ref="A1:EI54"/>
  <sheetViews>
    <sheetView zoomScaleNormal="100" zoomScaleSheetLayoutView="100" workbookViewId="0">
      <selection activeCell="A7" sqref="A7"/>
    </sheetView>
  </sheetViews>
  <sheetFormatPr defaultColWidth="0" defaultRowHeight="15" zeroHeight="1" x14ac:dyDescent="0.25"/>
  <cols>
    <col min="1" max="1" width="15.28515625" style="1" customWidth="1"/>
    <col min="2" max="17" width="8.28515625" style="1" customWidth="1"/>
    <col min="18" max="18" width="15.28515625" style="1" customWidth="1"/>
    <col min="19" max="34" width="8.28515625" style="1" customWidth="1"/>
    <col min="35" max="35" width="11.5703125" style="1" hidden="1" customWidth="1"/>
    <col min="36" max="36" width="7.7109375" style="1" hidden="1" customWidth="1"/>
    <col min="37" max="37" width="5.140625" style="1" hidden="1" customWidth="1"/>
    <col min="38" max="38" width="10.5703125" style="1" hidden="1" customWidth="1"/>
    <col min="39" max="39" width="6.140625" style="1" hidden="1" customWidth="1"/>
    <col min="40" max="40" width="4.7109375" style="1" hidden="1" customWidth="1"/>
    <col min="41" max="41" width="7.7109375" style="1" hidden="1" customWidth="1"/>
    <col min="42" max="42" width="5.140625" style="1" hidden="1" customWidth="1"/>
    <col min="43" max="43" width="10.5703125" style="1" hidden="1" customWidth="1"/>
    <col min="44" max="44" width="6.140625" style="1" hidden="1" customWidth="1"/>
    <col min="45" max="45" width="4.7109375" style="1" hidden="1" customWidth="1"/>
    <col min="46" max="46" width="7.7109375" style="1" hidden="1" customWidth="1"/>
    <col min="47" max="47" width="5.140625" style="1" hidden="1" customWidth="1"/>
    <col min="48" max="48" width="10.5703125" style="1" hidden="1" customWidth="1"/>
    <col min="49" max="49" width="6.140625" style="1" hidden="1" customWidth="1"/>
    <col min="50" max="50" width="4.7109375" style="1" hidden="1" customWidth="1"/>
    <col min="51" max="51" width="7.7109375" style="1" hidden="1" customWidth="1"/>
    <col min="52" max="52" width="5.140625" style="1" hidden="1" customWidth="1"/>
    <col min="53" max="53" width="10.5703125" style="1" hidden="1" customWidth="1"/>
    <col min="54" max="54" width="6.140625" style="1" hidden="1" customWidth="1"/>
    <col min="55" max="55" width="4.7109375" style="1" hidden="1" customWidth="1"/>
    <col min="56" max="59" width="8.28515625" style="1" hidden="1" customWidth="1"/>
    <col min="60" max="60" width="11.5703125" style="1" hidden="1" customWidth="1"/>
    <col min="61" max="61" width="8.28515625" style="1" hidden="1" customWidth="1"/>
    <col min="62" max="62" width="15.140625" style="1" hidden="1" customWidth="1"/>
    <col min="63" max="66" width="8.28515625" style="1" hidden="1" customWidth="1"/>
    <col min="67" max="67" width="11.5703125" style="1" hidden="1" customWidth="1"/>
    <col min="68" max="68" width="8.28515625" style="1" hidden="1" customWidth="1"/>
    <col min="69" max="69" width="15.140625" style="1" hidden="1" customWidth="1"/>
    <col min="70" max="73" width="8.28515625" style="1" hidden="1" customWidth="1"/>
    <col min="74" max="74" width="11.5703125" style="1" hidden="1" customWidth="1"/>
    <col min="75" max="75" width="8.28515625" style="1" hidden="1" customWidth="1"/>
    <col min="76" max="76" width="15.140625" style="1" hidden="1" customWidth="1"/>
    <col min="77" max="80" width="8.28515625" style="1" hidden="1" customWidth="1"/>
    <col min="81" max="81" width="12.28515625" style="1" hidden="1" customWidth="1"/>
    <col min="82" max="82" width="8.28515625" style="1" hidden="1" customWidth="1"/>
    <col min="83" max="83" width="15.140625" style="1" hidden="1" customWidth="1"/>
    <col min="84" max="100" width="8.28515625" style="1" hidden="1" customWidth="1"/>
    <col min="101" max="101" width="29.28515625" style="1" hidden="1" customWidth="1"/>
    <col min="102" max="102" width="17.7109375" style="1" hidden="1" customWidth="1"/>
    <col min="103" max="103" width="23.28515625" style="1" hidden="1" customWidth="1"/>
    <col min="104" max="104" width="18.28515625" style="1" hidden="1" customWidth="1"/>
    <col min="105" max="105" width="17.7109375" style="1" hidden="1" customWidth="1"/>
    <col min="106" max="106" width="24.140625" style="1" hidden="1" customWidth="1"/>
    <col min="107" max="107" width="19.7109375" style="1" hidden="1" customWidth="1"/>
    <col min="108" max="108" width="19" style="1" hidden="1" customWidth="1"/>
    <col min="109" max="109" width="18.140625" style="1" hidden="1" customWidth="1"/>
    <col min="110" max="110" width="23.85546875" style="1" hidden="1" customWidth="1"/>
    <col min="111" max="111" width="26.85546875" style="1" hidden="1" customWidth="1"/>
    <col min="112" max="112" width="14.28515625" style="1" hidden="1" customWidth="1"/>
    <col min="113" max="113" width="15.140625" style="1" hidden="1" customWidth="1"/>
    <col min="114" max="114" width="14.28515625" style="1" hidden="1" customWidth="1"/>
    <col min="115" max="115" width="16.28515625" style="1" hidden="1" customWidth="1"/>
    <col min="116" max="116" width="137" style="1" hidden="1" customWidth="1"/>
    <col min="117" max="117" width="19.85546875" style="1" hidden="1" customWidth="1"/>
    <col min="118" max="118" width="13.42578125" style="1" hidden="1" customWidth="1"/>
    <col min="119" max="119" width="18.5703125" style="1" hidden="1" customWidth="1"/>
    <col min="120" max="121" width="8.28515625" style="1" hidden="1" customWidth="1"/>
    <col min="122" max="122" width="9.140625" style="1" hidden="1" customWidth="1"/>
    <col min="123" max="123" width="24.140625" style="1" hidden="1" customWidth="1"/>
    <col min="124" max="124" width="19.7109375" style="1" hidden="1" customWidth="1"/>
    <col min="125" max="125" width="19" style="1" hidden="1" customWidth="1"/>
    <col min="126" max="126" width="18.140625" style="1" hidden="1" customWidth="1"/>
    <col min="127" max="128" width="23.85546875" style="1" hidden="1" customWidth="1"/>
    <col min="129" max="129" width="14.28515625" style="1" hidden="1" customWidth="1"/>
    <col min="130" max="130" width="5.28515625" style="1" hidden="1" customWidth="1"/>
    <col min="131" max="131" width="14.28515625" style="1" hidden="1" customWidth="1"/>
    <col min="132" max="132" width="16.28515625" style="1" hidden="1" customWidth="1"/>
    <col min="133" max="133" width="137" style="1" hidden="1" customWidth="1"/>
    <col min="134" max="134" width="19.85546875" style="1" hidden="1" customWidth="1"/>
    <col min="135" max="135" width="6.42578125" style="1" hidden="1" customWidth="1"/>
    <col min="136" max="136" width="5.42578125" style="1" hidden="1" customWidth="1"/>
    <col min="137" max="138" width="8.28515625" style="1" hidden="1" customWidth="1"/>
    <col min="139" max="139" width="9.140625" style="1" hidden="1" customWidth="1"/>
    <col min="140" max="16384" width="0" style="1" hidden="1"/>
  </cols>
  <sheetData>
    <row r="1" spans="1:121" ht="14.25" customHeight="1" thickBot="1" x14ac:dyDescent="0.3">
      <c r="A1" s="9"/>
      <c r="B1" s="10"/>
      <c r="C1" s="10"/>
      <c r="D1" s="122"/>
      <c r="E1" s="122"/>
      <c r="F1" s="122"/>
      <c r="G1" s="123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218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115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5"/>
      <c r="BB1" s="116"/>
      <c r="BC1" s="116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1"/>
    </row>
    <row r="2" spans="1:121" x14ac:dyDescent="0.25">
      <c r="A2" s="8"/>
      <c r="B2" s="2"/>
      <c r="C2" s="2"/>
      <c r="D2" s="6" t="s">
        <v>89</v>
      </c>
      <c r="E2" s="21"/>
      <c r="F2" s="3"/>
      <c r="G2" s="125"/>
      <c r="H2" s="314" t="str">
        <f>'Output (W)'!A10</f>
        <v>Temperature set</v>
      </c>
      <c r="I2" s="315"/>
      <c r="J2" s="315"/>
      <c r="K2" s="315"/>
      <c r="L2" s="315"/>
      <c r="M2" s="315"/>
      <c r="N2" s="315"/>
      <c r="O2" s="315"/>
      <c r="P2" s="315"/>
      <c r="Q2" s="315"/>
      <c r="R2" s="220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117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7"/>
      <c r="BB2" s="114"/>
      <c r="BC2" s="114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12"/>
    </row>
    <row r="3" spans="1:121" ht="15.75" thickBot="1" x14ac:dyDescent="0.3">
      <c r="A3" s="8"/>
      <c r="B3" s="2"/>
      <c r="C3" s="2"/>
      <c r="D3" s="6" t="str">
        <f>'Output (W)'!D3</f>
        <v>Saltgade 11</v>
      </c>
      <c r="E3" s="21"/>
      <c r="F3" s="3"/>
      <c r="G3" s="125"/>
      <c r="H3" s="316"/>
      <c r="I3" s="317"/>
      <c r="J3" s="317"/>
      <c r="K3" s="317"/>
      <c r="L3" s="317"/>
      <c r="M3" s="317"/>
      <c r="N3" s="317"/>
      <c r="O3" s="317"/>
      <c r="P3" s="317"/>
      <c r="Q3" s="317"/>
      <c r="R3" s="220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117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7"/>
      <c r="BB3" s="114"/>
      <c r="BC3" s="114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12"/>
    </row>
    <row r="4" spans="1:121" ht="15.75" x14ac:dyDescent="0.25">
      <c r="A4" s="8"/>
      <c r="B4" s="2"/>
      <c r="C4" s="2"/>
      <c r="D4" s="6" t="str">
        <f>'Output (W)'!D4</f>
        <v>DK-6760 Ribe</v>
      </c>
      <c r="E4" s="21"/>
      <c r="F4" s="3"/>
      <c r="G4" s="21"/>
      <c r="H4" s="247" t="str">
        <f>'Output (W)'!H4:J4</f>
        <v>Flow temperature</v>
      </c>
      <c r="I4" s="248"/>
      <c r="J4" s="249"/>
      <c r="K4" s="247" t="str">
        <f>'Output (W)'!K4:M4</f>
        <v>Return temperature</v>
      </c>
      <c r="L4" s="248"/>
      <c r="M4" s="263"/>
      <c r="N4" s="264" t="str">
        <f>'Output (W)'!N4:P4</f>
        <v>Room temperature</v>
      </c>
      <c r="O4" s="248"/>
      <c r="P4" s="263"/>
      <c r="Q4" s="41" t="s">
        <v>11</v>
      </c>
      <c r="R4" s="220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117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7"/>
      <c r="BB4" s="114"/>
      <c r="BC4" s="114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12"/>
    </row>
    <row r="5" spans="1:121" ht="15.75" customHeight="1" thickBot="1" x14ac:dyDescent="0.3">
      <c r="A5" s="8"/>
      <c r="B5" s="2"/>
      <c r="C5" s="2"/>
      <c r="D5" s="6">
        <f>'Output (W)'!D5</f>
        <v>0</v>
      </c>
      <c r="E5" s="22"/>
      <c r="F5" s="4"/>
      <c r="G5" s="21"/>
      <c r="H5" s="259" t="s">
        <v>14</v>
      </c>
      <c r="I5" s="260"/>
      <c r="J5" s="261"/>
      <c r="K5" s="259" t="s">
        <v>15</v>
      </c>
      <c r="L5" s="260"/>
      <c r="M5" s="262"/>
      <c r="N5" s="265" t="s">
        <v>16</v>
      </c>
      <c r="O5" s="260"/>
      <c r="P5" s="262"/>
      <c r="Q5" s="42" t="s">
        <v>17</v>
      </c>
      <c r="R5" s="220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117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7"/>
      <c r="BB5" s="114"/>
      <c r="BC5" s="114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12"/>
    </row>
    <row r="6" spans="1:121" ht="21" customHeight="1" thickBot="1" x14ac:dyDescent="0.3">
      <c r="A6" s="8"/>
      <c r="B6" s="2"/>
      <c r="C6" s="2"/>
      <c r="D6" s="7"/>
      <c r="E6" s="21"/>
      <c r="F6" s="5"/>
      <c r="G6" s="21"/>
      <c r="H6" s="318">
        <f>'Output (W)'!H6</f>
        <v>70</v>
      </c>
      <c r="I6" s="319"/>
      <c r="J6" s="320"/>
      <c r="K6" s="321">
        <f>'Output (W)'!K6</f>
        <v>40</v>
      </c>
      <c r="L6" s="322"/>
      <c r="M6" s="323"/>
      <c r="N6" s="321">
        <f>'Output (W)'!N6</f>
        <v>20</v>
      </c>
      <c r="O6" s="322"/>
      <c r="P6" s="323"/>
      <c r="Q6" s="43">
        <f>((H6+K6)/2)-N6</f>
        <v>35</v>
      </c>
      <c r="R6" s="220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117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7"/>
      <c r="BB6" s="114"/>
      <c r="BC6" s="114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12"/>
    </row>
    <row r="7" spans="1:121" ht="15.75" customHeight="1" thickBot="1" x14ac:dyDescent="0.3">
      <c r="A7" s="8"/>
      <c r="B7" s="2"/>
      <c r="C7" s="2"/>
      <c r="D7" s="7" t="str">
        <f>'Output (W)'!D7</f>
        <v>www.hudevad.com</v>
      </c>
      <c r="E7" s="21"/>
      <c r="F7" s="5"/>
      <c r="G7" s="125"/>
      <c r="H7" s="21"/>
      <c r="I7" s="21"/>
      <c r="J7" s="21"/>
      <c r="K7" s="21"/>
      <c r="L7" s="21"/>
      <c r="M7" s="21"/>
      <c r="N7" s="21"/>
      <c r="O7" s="21"/>
      <c r="P7" s="21"/>
      <c r="Q7" s="21"/>
      <c r="R7" s="220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117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7"/>
      <c r="BB7" s="114"/>
      <c r="BC7" s="114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12"/>
    </row>
    <row r="8" spans="1:121" ht="15.75" customHeight="1" thickBot="1" x14ac:dyDescent="0.3">
      <c r="A8" s="8"/>
      <c r="B8" s="2"/>
      <c r="C8" s="2"/>
      <c r="D8" s="7"/>
      <c r="E8" s="21"/>
      <c r="F8" s="5"/>
      <c r="G8" s="125"/>
      <c r="H8" s="20" t="str">
        <f>'Output (W)'!H8</f>
        <v>Reduction factor * [%]</v>
      </c>
      <c r="I8" s="126"/>
      <c r="J8" s="127"/>
      <c r="K8" s="128">
        <f>'Output (W)'!K8</f>
        <v>0</v>
      </c>
      <c r="L8" s="21"/>
      <c r="M8" s="21"/>
      <c r="N8" s="21"/>
      <c r="O8" s="21"/>
      <c r="P8" s="21"/>
      <c r="Q8" s="21"/>
      <c r="R8" s="220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117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7"/>
      <c r="BB8" s="114"/>
      <c r="BC8" s="114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12"/>
    </row>
    <row r="9" spans="1:121" ht="15.75" thickBot="1" x14ac:dyDescent="0.3">
      <c r="A9" s="8"/>
      <c r="B9" s="2"/>
      <c r="C9" s="2"/>
      <c r="D9" s="21"/>
      <c r="E9" s="21"/>
      <c r="F9" s="21"/>
      <c r="G9" s="129"/>
      <c r="H9" s="21"/>
      <c r="I9" s="21"/>
      <c r="J9" s="21"/>
      <c r="K9" s="21"/>
      <c r="L9" s="21"/>
      <c r="M9" s="21"/>
      <c r="N9" s="21"/>
      <c r="O9" s="21"/>
      <c r="P9" s="21"/>
      <c r="Q9" s="21"/>
      <c r="R9" s="222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113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3"/>
      <c r="BB9" s="118"/>
      <c r="BC9" s="118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12"/>
    </row>
    <row r="10" spans="1:121" ht="15" customHeight="1" thickBot="1" x14ac:dyDescent="0.3">
      <c r="A10" s="139" t="str">
        <f>'Output (W)'!A10</f>
        <v>Temperature set</v>
      </c>
      <c r="B10" s="324" t="s">
        <v>85</v>
      </c>
      <c r="C10" s="273">
        <f>'Output (W)'!C10:Q12</f>
        <v>0</v>
      </c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112" t="str">
        <f>A10</f>
        <v>Temperature set</v>
      </c>
      <c r="S10" s="291" t="str">
        <f>B10</f>
        <v>P5V/P5KV/P5V-D/P5KV-D</v>
      </c>
      <c r="T10" s="292"/>
      <c r="U10" s="292"/>
      <c r="V10" s="292"/>
      <c r="W10" s="292"/>
      <c r="X10" s="292"/>
      <c r="Y10" s="292"/>
      <c r="Z10" s="293"/>
      <c r="AA10" s="108"/>
      <c r="AB10" s="108"/>
      <c r="AC10" s="108"/>
      <c r="AD10" s="108"/>
      <c r="AE10" s="108"/>
      <c r="AF10" s="108"/>
      <c r="AG10" s="108"/>
      <c r="AH10" s="111"/>
      <c r="AI10" s="278" t="str">
        <f>+VLOOKUP(CU17,CV19:DO24,20,FALSE)</f>
        <v>RADIATOR DATA</v>
      </c>
      <c r="AJ10" s="279"/>
      <c r="AK10" s="279"/>
      <c r="AL10" s="279"/>
      <c r="AM10" s="279"/>
      <c r="AN10" s="279"/>
      <c r="AO10" s="279"/>
      <c r="AP10" s="279"/>
      <c r="AQ10" s="279"/>
      <c r="AR10" s="279"/>
      <c r="AS10" s="279"/>
      <c r="AT10" s="279"/>
      <c r="AU10" s="279"/>
      <c r="AV10" s="279"/>
      <c r="AW10" s="279"/>
      <c r="AX10" s="279"/>
      <c r="AY10" s="279"/>
      <c r="AZ10" s="279"/>
      <c r="BA10" s="279"/>
      <c r="BB10" s="279"/>
      <c r="BC10" s="280"/>
      <c r="BD10" s="102"/>
      <c r="BE10" s="102"/>
      <c r="BF10" s="102"/>
      <c r="BG10" s="40"/>
      <c r="BH10" s="39"/>
      <c r="BI10" s="39"/>
      <c r="BJ10" s="39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4"/>
    </row>
    <row r="11" spans="1:121" ht="15" customHeight="1" x14ac:dyDescent="0.25">
      <c r="A11" s="250" t="str">
        <f>'Output (W)'!A11</f>
        <v>70/40-20</v>
      </c>
      <c r="B11" s="274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50" t="str">
        <f>A11</f>
        <v>70/40-20</v>
      </c>
      <c r="S11" s="291"/>
      <c r="T11" s="292"/>
      <c r="U11" s="292"/>
      <c r="V11" s="292"/>
      <c r="W11" s="292"/>
      <c r="X11" s="292"/>
      <c r="Y11" s="292"/>
      <c r="Z11" s="293"/>
      <c r="AA11" s="108"/>
      <c r="AB11" s="108"/>
      <c r="AC11" s="108"/>
      <c r="AD11" s="108"/>
      <c r="AE11" s="108"/>
      <c r="AF11" s="108"/>
      <c r="AG11" s="108"/>
      <c r="AH11" s="111"/>
      <c r="AI11" s="281"/>
      <c r="AJ11" s="282"/>
      <c r="AK11" s="282"/>
      <c r="AL11" s="282"/>
      <c r="AM11" s="282"/>
      <c r="AN11" s="282"/>
      <c r="AO11" s="282"/>
      <c r="AP11" s="282"/>
      <c r="AQ11" s="282"/>
      <c r="AR11" s="282"/>
      <c r="AS11" s="282"/>
      <c r="AT11" s="282"/>
      <c r="AU11" s="282"/>
      <c r="AV11" s="282"/>
      <c r="AW11" s="282"/>
      <c r="AX11" s="282"/>
      <c r="AY11" s="282"/>
      <c r="AZ11" s="282"/>
      <c r="BA11" s="282"/>
      <c r="BB11" s="282"/>
      <c r="BC11" s="283"/>
      <c r="BD11" s="102"/>
      <c r="BE11" s="102"/>
      <c r="BF11" s="102"/>
      <c r="BG11" s="40"/>
      <c r="BH11" s="40"/>
      <c r="BI11" s="40"/>
      <c r="BJ11" s="40"/>
      <c r="BK11" s="25"/>
      <c r="CL11" s="30" t="s">
        <v>12</v>
      </c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6"/>
    </row>
    <row r="12" spans="1:121" ht="15.75" customHeight="1" thickBot="1" x14ac:dyDescent="0.3">
      <c r="A12" s="251"/>
      <c r="B12" s="276"/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51"/>
      <c r="S12" s="294"/>
      <c r="T12" s="295"/>
      <c r="U12" s="295"/>
      <c r="V12" s="295"/>
      <c r="W12" s="295"/>
      <c r="X12" s="295"/>
      <c r="Y12" s="295"/>
      <c r="Z12" s="296"/>
      <c r="AA12" s="108"/>
      <c r="AB12" s="108"/>
      <c r="AC12" s="108"/>
      <c r="AD12" s="108"/>
      <c r="AE12" s="108"/>
      <c r="AF12" s="108"/>
      <c r="AG12" s="108"/>
      <c r="AH12" s="111"/>
      <c r="AI12" s="284"/>
      <c r="AJ12" s="285"/>
      <c r="AK12" s="285"/>
      <c r="AL12" s="285"/>
      <c r="AM12" s="285"/>
      <c r="AN12" s="285"/>
      <c r="AO12" s="285"/>
      <c r="AP12" s="285"/>
      <c r="AQ12" s="285"/>
      <c r="AR12" s="285"/>
      <c r="AS12" s="285"/>
      <c r="AT12" s="285"/>
      <c r="AU12" s="285"/>
      <c r="AV12" s="285"/>
      <c r="AW12" s="285"/>
      <c r="AX12" s="285"/>
      <c r="AY12" s="285"/>
      <c r="AZ12" s="285"/>
      <c r="BA12" s="285"/>
      <c r="BB12" s="285"/>
      <c r="BC12" s="286"/>
      <c r="BD12" s="102"/>
      <c r="BE12" s="102"/>
      <c r="BF12" s="102"/>
      <c r="BG12" s="40"/>
      <c r="BH12" s="40"/>
      <c r="BI12" s="40"/>
      <c r="BJ12" s="40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30" t="s">
        <v>13</v>
      </c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6"/>
    </row>
    <row r="13" spans="1:121" ht="15.75" customHeight="1" thickBot="1" x14ac:dyDescent="0.3">
      <c r="A13" s="146" t="str">
        <f>'Output (W)'!A13</f>
        <v>Length [mm]</v>
      </c>
      <c r="B13" s="270">
        <v>300</v>
      </c>
      <c r="C13" s="269"/>
      <c r="D13" s="269"/>
      <c r="E13" s="271"/>
      <c r="F13" s="270">
        <v>400</v>
      </c>
      <c r="G13" s="269"/>
      <c r="H13" s="269"/>
      <c r="I13" s="271"/>
      <c r="J13" s="270">
        <v>500</v>
      </c>
      <c r="K13" s="269"/>
      <c r="L13" s="269"/>
      <c r="M13" s="271"/>
      <c r="N13" s="269">
        <v>600</v>
      </c>
      <c r="O13" s="269"/>
      <c r="P13" s="269"/>
      <c r="Q13" s="269"/>
      <c r="R13" s="146" t="str">
        <f>A13</f>
        <v>Length [mm]</v>
      </c>
      <c r="S13" s="253">
        <v>700</v>
      </c>
      <c r="T13" s="254">
        <v>600</v>
      </c>
      <c r="U13" s="254"/>
      <c r="V13" s="255"/>
      <c r="W13" s="253">
        <v>1000</v>
      </c>
      <c r="X13" s="254"/>
      <c r="Y13" s="254">
        <v>700</v>
      </c>
      <c r="Z13" s="287"/>
      <c r="AA13" s="94"/>
      <c r="AB13" s="94"/>
      <c r="AC13" s="94"/>
      <c r="AD13" s="94"/>
      <c r="AE13" s="94"/>
      <c r="AF13" s="94"/>
      <c r="AG13" s="94"/>
      <c r="AH13" s="96"/>
      <c r="AI13" s="94"/>
      <c r="AJ13" s="94"/>
      <c r="AK13" s="298" t="s">
        <v>36</v>
      </c>
      <c r="AL13" s="299"/>
      <c r="AM13" s="299"/>
      <c r="AN13" s="300"/>
      <c r="AO13" s="119"/>
      <c r="AP13" s="298" t="s">
        <v>37</v>
      </c>
      <c r="AQ13" s="299"/>
      <c r="AR13" s="299"/>
      <c r="AS13" s="300"/>
      <c r="AT13" s="119"/>
      <c r="AU13" s="298" t="s">
        <v>38</v>
      </c>
      <c r="AV13" s="299"/>
      <c r="AW13" s="299"/>
      <c r="AX13" s="300"/>
      <c r="AY13" s="119"/>
      <c r="AZ13" s="298" t="s">
        <v>39</v>
      </c>
      <c r="BA13" s="299"/>
      <c r="BB13" s="299"/>
      <c r="BC13" s="300"/>
      <c r="BD13" s="46"/>
      <c r="BE13" s="46"/>
      <c r="BF13" s="46"/>
      <c r="BG13" s="46"/>
      <c r="BH13" s="231" t="s">
        <v>36</v>
      </c>
      <c r="BI13" s="231"/>
      <c r="BJ13" s="231"/>
      <c r="BK13" s="231"/>
      <c r="BL13" s="231"/>
      <c r="BM13" s="232"/>
      <c r="BN13" s="64"/>
      <c r="BO13" s="230" t="s">
        <v>37</v>
      </c>
      <c r="BP13" s="231"/>
      <c r="BQ13" s="231"/>
      <c r="BR13" s="231"/>
      <c r="BS13" s="231"/>
      <c r="BT13" s="232"/>
      <c r="BU13" s="64"/>
      <c r="BV13" s="230" t="s">
        <v>38</v>
      </c>
      <c r="BW13" s="231"/>
      <c r="BX13" s="231"/>
      <c r="BY13" s="231"/>
      <c r="BZ13" s="231"/>
      <c r="CA13" s="232"/>
      <c r="CB13" s="64"/>
      <c r="CC13" s="230" t="s">
        <v>39</v>
      </c>
      <c r="CD13" s="231"/>
      <c r="CE13" s="231"/>
      <c r="CF13" s="231"/>
      <c r="CG13" s="231"/>
      <c r="CH13" s="232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</row>
    <row r="14" spans="1:121" ht="15" customHeight="1" thickBot="1" x14ac:dyDescent="0.3">
      <c r="A14" s="147" t="str">
        <f>'Output (W)'!A14</f>
        <v>Type</v>
      </c>
      <c r="B14" s="33" t="s">
        <v>36</v>
      </c>
      <c r="C14" s="136" t="s">
        <v>37</v>
      </c>
      <c r="D14" s="136" t="s">
        <v>38</v>
      </c>
      <c r="E14" s="148" t="s">
        <v>39</v>
      </c>
      <c r="F14" s="33" t="s">
        <v>36</v>
      </c>
      <c r="G14" s="136" t="s">
        <v>37</v>
      </c>
      <c r="H14" s="136" t="s">
        <v>38</v>
      </c>
      <c r="I14" s="148" t="s">
        <v>39</v>
      </c>
      <c r="J14" s="33" t="s">
        <v>36</v>
      </c>
      <c r="K14" s="136" t="s">
        <v>37</v>
      </c>
      <c r="L14" s="136" t="s">
        <v>38</v>
      </c>
      <c r="M14" s="148" t="s">
        <v>39</v>
      </c>
      <c r="N14" s="33" t="s">
        <v>36</v>
      </c>
      <c r="O14" s="136" t="s">
        <v>37</v>
      </c>
      <c r="P14" s="136" t="s">
        <v>38</v>
      </c>
      <c r="Q14" s="104" t="s">
        <v>39</v>
      </c>
      <c r="R14" s="147" t="str">
        <f>A14</f>
        <v>Type</v>
      </c>
      <c r="S14" s="33" t="s">
        <v>36</v>
      </c>
      <c r="T14" s="136" t="s">
        <v>37</v>
      </c>
      <c r="U14" s="136" t="s">
        <v>38</v>
      </c>
      <c r="V14" s="148" t="s">
        <v>39</v>
      </c>
      <c r="W14" s="33" t="s">
        <v>36</v>
      </c>
      <c r="X14" s="136" t="s">
        <v>37</v>
      </c>
      <c r="Y14" s="136" t="s">
        <v>38</v>
      </c>
      <c r="Z14" s="148" t="s">
        <v>39</v>
      </c>
      <c r="AA14" s="94"/>
      <c r="AB14" s="94"/>
      <c r="AC14" s="94"/>
      <c r="AD14" s="94"/>
      <c r="AE14" s="94"/>
      <c r="AF14" s="94"/>
      <c r="AG14" s="94"/>
      <c r="AH14" s="96"/>
      <c r="AI14" s="228" t="str">
        <f>R15</f>
        <v>Height [mm]</v>
      </c>
      <c r="AJ14" s="94"/>
      <c r="AK14" s="243" t="s">
        <v>2</v>
      </c>
      <c r="AL14" s="242" t="s">
        <v>81</v>
      </c>
      <c r="AM14" s="240" t="s">
        <v>3</v>
      </c>
      <c r="AN14" s="224" t="s">
        <v>4</v>
      </c>
      <c r="AO14" s="94"/>
      <c r="AP14" s="243" t="s">
        <v>2</v>
      </c>
      <c r="AQ14" s="242" t="s">
        <v>81</v>
      </c>
      <c r="AR14" s="240" t="s">
        <v>3</v>
      </c>
      <c r="AS14" s="224" t="s">
        <v>4</v>
      </c>
      <c r="AT14" s="94"/>
      <c r="AU14" s="243" t="s">
        <v>2</v>
      </c>
      <c r="AV14" s="242" t="s">
        <v>81</v>
      </c>
      <c r="AW14" s="240" t="s">
        <v>3</v>
      </c>
      <c r="AX14" s="224" t="s">
        <v>4</v>
      </c>
      <c r="AY14" s="94"/>
      <c r="AZ14" s="243" t="s">
        <v>2</v>
      </c>
      <c r="BA14" s="242" t="s">
        <v>81</v>
      </c>
      <c r="BB14" s="240" t="s">
        <v>3</v>
      </c>
      <c r="BC14" s="224" t="s">
        <v>4</v>
      </c>
      <c r="BD14" s="94"/>
      <c r="BE14" s="94"/>
      <c r="BF14" s="94"/>
      <c r="BG14" s="94"/>
      <c r="BH14" s="234"/>
      <c r="BI14" s="234"/>
      <c r="BJ14" s="234"/>
      <c r="BK14" s="234"/>
      <c r="BL14" s="234"/>
      <c r="BM14" s="235"/>
      <c r="BN14" s="64"/>
      <c r="BO14" s="233"/>
      <c r="BP14" s="234"/>
      <c r="BQ14" s="234"/>
      <c r="BR14" s="234"/>
      <c r="BS14" s="234"/>
      <c r="BT14" s="235"/>
      <c r="BU14" s="64"/>
      <c r="BV14" s="233"/>
      <c r="BW14" s="234"/>
      <c r="BX14" s="234"/>
      <c r="BY14" s="234"/>
      <c r="BZ14" s="234"/>
      <c r="CA14" s="235"/>
      <c r="CB14" s="64"/>
      <c r="CC14" s="233"/>
      <c r="CD14" s="234"/>
      <c r="CE14" s="234"/>
      <c r="CF14" s="234"/>
      <c r="CG14" s="234"/>
      <c r="CH14" s="235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</row>
    <row r="15" spans="1:121" ht="15.75" customHeight="1" thickBot="1" x14ac:dyDescent="0.3">
      <c r="A15" s="149" t="str">
        <f>'Output (W)'!A15</f>
        <v>Height [mm]</v>
      </c>
      <c r="B15" s="236" t="str">
        <f>+VLOOKUP(CU17,CV19:DN24,18,FALSE)</f>
        <v>Enkelt</v>
      </c>
      <c r="C15" s="252"/>
      <c r="D15" s="297" t="str">
        <f>+VLOOKUP(CU17,CV19:DN24,19,FALSE)</f>
        <v>Dobbelt</v>
      </c>
      <c r="E15" s="238"/>
      <c r="F15" s="236" t="str">
        <f>B15</f>
        <v>Enkelt</v>
      </c>
      <c r="G15" s="252"/>
      <c r="H15" s="297" t="str">
        <f>D15</f>
        <v>Dobbelt</v>
      </c>
      <c r="I15" s="238"/>
      <c r="J15" s="236" t="str">
        <f>F15</f>
        <v>Enkelt</v>
      </c>
      <c r="K15" s="252"/>
      <c r="L15" s="297" t="str">
        <f>H15</f>
        <v>Dobbelt</v>
      </c>
      <c r="M15" s="238"/>
      <c r="N15" s="237" t="str">
        <f>J15</f>
        <v>Enkelt</v>
      </c>
      <c r="O15" s="252"/>
      <c r="P15" s="297" t="str">
        <f>L15</f>
        <v>Dobbelt</v>
      </c>
      <c r="Q15" s="237"/>
      <c r="R15" s="149" t="str">
        <f>A15</f>
        <v>Height [mm]</v>
      </c>
      <c r="S15" s="236" t="str">
        <f>B15</f>
        <v>Enkelt</v>
      </c>
      <c r="T15" s="252" t="str">
        <f>B15</f>
        <v>Enkelt</v>
      </c>
      <c r="U15" s="297" t="str">
        <f>D15</f>
        <v>Dobbelt</v>
      </c>
      <c r="V15" s="238" t="e">
        <f>#REF!</f>
        <v>#REF!</v>
      </c>
      <c r="W15" s="236" t="str">
        <f>F15</f>
        <v>Enkelt</v>
      </c>
      <c r="X15" s="252" t="str">
        <f>F15</f>
        <v>Enkelt</v>
      </c>
      <c r="Y15" s="297" t="str">
        <f>H15</f>
        <v>Dobbelt</v>
      </c>
      <c r="Z15" s="239" t="e">
        <f>#REF!</f>
        <v>#REF!</v>
      </c>
      <c r="AA15" s="94"/>
      <c r="AB15" s="94"/>
      <c r="AC15" s="94"/>
      <c r="AD15" s="94"/>
      <c r="AE15" s="94"/>
      <c r="AF15" s="94"/>
      <c r="AG15" s="94"/>
      <c r="AH15" s="96"/>
      <c r="AI15" s="229"/>
      <c r="AJ15" s="94"/>
      <c r="AK15" s="244"/>
      <c r="AL15" s="241"/>
      <c r="AM15" s="241"/>
      <c r="AN15" s="225"/>
      <c r="AO15" s="46"/>
      <c r="AP15" s="244"/>
      <c r="AQ15" s="241"/>
      <c r="AR15" s="241"/>
      <c r="AS15" s="225"/>
      <c r="AT15" s="46"/>
      <c r="AU15" s="244"/>
      <c r="AV15" s="241"/>
      <c r="AW15" s="241"/>
      <c r="AX15" s="225"/>
      <c r="AY15" s="46"/>
      <c r="AZ15" s="244"/>
      <c r="BA15" s="241"/>
      <c r="BB15" s="241"/>
      <c r="BC15" s="225"/>
      <c r="BD15" s="45"/>
      <c r="BE15" s="312"/>
      <c r="BF15" s="312"/>
      <c r="BG15" s="94"/>
      <c r="BH15" s="106" t="str">
        <f t="shared" ref="BH15:BH48" si="0">R15</f>
        <v>Height [mm]</v>
      </c>
      <c r="BI15" s="70" t="s">
        <v>2</v>
      </c>
      <c r="BJ15" s="48" t="s">
        <v>41</v>
      </c>
      <c r="BK15" s="69" t="s">
        <v>40</v>
      </c>
      <c r="BL15" s="49" t="s">
        <v>3</v>
      </c>
      <c r="BM15" s="50" t="s">
        <v>4</v>
      </c>
      <c r="BN15" s="35"/>
      <c r="BO15" s="47" t="str">
        <f>R15</f>
        <v>Height [mm]</v>
      </c>
      <c r="BP15" s="47" t="s">
        <v>2</v>
      </c>
      <c r="BQ15" s="48" t="s">
        <v>41</v>
      </c>
      <c r="BR15" s="69" t="s">
        <v>40</v>
      </c>
      <c r="BS15" s="49" t="s">
        <v>3</v>
      </c>
      <c r="BT15" s="50" t="s">
        <v>4</v>
      </c>
      <c r="BU15" s="35"/>
      <c r="BV15" s="47" t="str">
        <f>BO15</f>
        <v>Height [mm]</v>
      </c>
      <c r="BW15" s="47" t="s">
        <v>2</v>
      </c>
      <c r="BX15" s="48" t="s">
        <v>41</v>
      </c>
      <c r="BY15" s="69" t="s">
        <v>40</v>
      </c>
      <c r="BZ15" s="49" t="s">
        <v>3</v>
      </c>
      <c r="CA15" s="50" t="s">
        <v>4</v>
      </c>
      <c r="CB15" s="35"/>
      <c r="CC15" s="47" t="str">
        <f>BV15</f>
        <v>Height [mm]</v>
      </c>
      <c r="CD15" s="47" t="s">
        <v>2</v>
      </c>
      <c r="CE15" s="48" t="s">
        <v>41</v>
      </c>
      <c r="CF15" s="69" t="s">
        <v>40</v>
      </c>
      <c r="CG15" s="49" t="s">
        <v>3</v>
      </c>
      <c r="CH15" s="50" t="s">
        <v>4</v>
      </c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U15" s="306" t="s">
        <v>32</v>
      </c>
      <c r="CV15" s="307"/>
      <c r="CW15" s="307"/>
      <c r="CX15" s="308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</row>
    <row r="16" spans="1:121" ht="15.75" customHeight="1" thickBot="1" x14ac:dyDescent="0.3">
      <c r="A16" s="71">
        <v>800</v>
      </c>
      <c r="B16" s="140">
        <f t="shared" ref="B16:B33" si="1">W16/1000*$B$13</f>
        <v>4.9079987075029896</v>
      </c>
      <c r="C16" s="141">
        <f t="shared" ref="C16:E31" si="2">X16/1000*$B$13</f>
        <v>6.0872661315025622</v>
      </c>
      <c r="D16" s="141">
        <f t="shared" si="2"/>
        <v>8.1527390015624661</v>
      </c>
      <c r="E16" s="142">
        <f t="shared" si="2"/>
        <v>11.173588805898719</v>
      </c>
      <c r="F16" s="140">
        <f t="shared" ref="F16:F33" si="3">W16/1000*$F$13</f>
        <v>6.5439982766706528</v>
      </c>
      <c r="G16" s="141">
        <f t="shared" ref="G16:I31" si="4">X16/1000*$F$13</f>
        <v>8.1163548420034157</v>
      </c>
      <c r="H16" s="141">
        <f t="shared" si="4"/>
        <v>10.870318668749954</v>
      </c>
      <c r="I16" s="142">
        <f t="shared" si="4"/>
        <v>14.898118407864958</v>
      </c>
      <c r="J16" s="140">
        <f t="shared" ref="J16:J33" si="5">W16/1000*$J$13</f>
        <v>8.1799978458383151</v>
      </c>
      <c r="K16" s="141">
        <f t="shared" ref="K16:M31" si="6">X16/1000*$J$13</f>
        <v>10.14544355250427</v>
      </c>
      <c r="L16" s="141">
        <f t="shared" si="6"/>
        <v>13.587898335937442</v>
      </c>
      <c r="M16" s="142">
        <f t="shared" si="6"/>
        <v>18.622648009831195</v>
      </c>
      <c r="N16" s="140">
        <f t="shared" ref="N16:N33" si="7">W16/1000*$N$13</f>
        <v>9.8159974150059792</v>
      </c>
      <c r="O16" s="141">
        <f t="shared" ref="O16:Q31" si="8">X16/1000*$N$13</f>
        <v>12.174532263005124</v>
      </c>
      <c r="P16" s="141">
        <f t="shared" si="8"/>
        <v>16.305478003124932</v>
      </c>
      <c r="Q16" s="159">
        <f t="shared" si="8"/>
        <v>22.347177611797438</v>
      </c>
      <c r="R16" s="210">
        <f>A16</f>
        <v>800</v>
      </c>
      <c r="S16" s="140">
        <f t="shared" ref="S16:S33" si="9">W16/1000*$S$13</f>
        <v>11.451996984173642</v>
      </c>
      <c r="T16" s="141">
        <f t="shared" ref="T16:V31" si="10">X16/1000*$S$13</f>
        <v>14.203620973505979</v>
      </c>
      <c r="U16" s="141">
        <f t="shared" si="10"/>
        <v>19.023057670312419</v>
      </c>
      <c r="V16" s="142">
        <f t="shared" si="10"/>
        <v>26.071707213763677</v>
      </c>
      <c r="W16" s="140">
        <f>(((POWER((((($H$6+$K$6)/2)-$N$6)/50),AK16))*AL16)*(1-$K$8))/(1.163*($H$6-$K$6))</f>
        <v>16.35999569167663</v>
      </c>
      <c r="X16" s="141">
        <f>(((POWER((((($H$6+$K$6)/2)-$N$6)/50),AP16))*AQ16)*(1-$K$8))/(1.163*($H$6-$K$6))</f>
        <v>20.29088710500854</v>
      </c>
      <c r="Y16" s="141">
        <f>(((POWER((((($H$6+$K$6)/2)-$N$6)/50),AU16))*AV16)*(1-$K$8))/(1.163*($H$6-$K$6))</f>
        <v>27.175796671874885</v>
      </c>
      <c r="Z16" s="141">
        <f>(((POWER((((($H$6+$K$6)/2)-$N$6)/50),AZ16))*BA16)*(1-$K$8))/(1.163*($H$6-$K$6))</f>
        <v>37.245296019662391</v>
      </c>
      <c r="AA16" s="93"/>
      <c r="AB16" s="93"/>
      <c r="AC16" s="93"/>
      <c r="AD16" s="93"/>
      <c r="AE16" s="93"/>
      <c r="AF16" s="93"/>
      <c r="AG16" s="93"/>
      <c r="AH16" s="97"/>
      <c r="AI16" s="189">
        <f>R16</f>
        <v>800</v>
      </c>
      <c r="AJ16" s="190"/>
      <c r="AK16" s="191">
        <f>BI16</f>
        <v>1.25</v>
      </c>
      <c r="AL16" s="192">
        <f>BK16</f>
        <v>891.48</v>
      </c>
      <c r="AM16" s="193">
        <f>BL16</f>
        <v>21.52</v>
      </c>
      <c r="AN16" s="193">
        <f>BM16</f>
        <v>2.16</v>
      </c>
      <c r="AO16" s="194"/>
      <c r="AP16" s="191">
        <f>BP16</f>
        <v>1.25</v>
      </c>
      <c r="AQ16" s="192">
        <f>BR16</f>
        <v>1105.68</v>
      </c>
      <c r="AR16" s="193">
        <f>BS16</f>
        <v>28.799999999999997</v>
      </c>
      <c r="AS16" s="193">
        <f>BT16</f>
        <v>2.16</v>
      </c>
      <c r="AT16" s="194"/>
      <c r="AU16" s="191">
        <f>BW16</f>
        <v>1.26</v>
      </c>
      <c r="AV16" s="192">
        <f>BY16</f>
        <v>1486.14</v>
      </c>
      <c r="AW16" s="193">
        <f>BZ16</f>
        <v>43.04</v>
      </c>
      <c r="AX16" s="193">
        <f>CA16</f>
        <v>4.32</v>
      </c>
      <c r="AY16" s="194"/>
      <c r="AZ16" s="191">
        <f>CD16</f>
        <v>1.27</v>
      </c>
      <c r="BA16" s="192">
        <f>CF16</f>
        <v>2044.08</v>
      </c>
      <c r="BB16" s="193">
        <f>CG16</f>
        <v>57.599999999999994</v>
      </c>
      <c r="BC16" s="193">
        <f>DH16</f>
        <v>0</v>
      </c>
      <c r="BD16" s="93"/>
      <c r="BE16" s="93"/>
      <c r="BF16" s="93"/>
      <c r="BG16" s="93"/>
      <c r="BH16" s="107">
        <f t="shared" si="0"/>
        <v>800</v>
      </c>
      <c r="BI16" s="59">
        <v>1.25</v>
      </c>
      <c r="BJ16" s="60">
        <v>874</v>
      </c>
      <c r="BK16" s="61">
        <f>BJ16*1.02</f>
        <v>891.48</v>
      </c>
      <c r="BL16" s="57">
        <f>$BL$18/1000*BH16</f>
        <v>21.52</v>
      </c>
      <c r="BM16" s="57">
        <f>$BM$18/1000*BH16</f>
        <v>2.16</v>
      </c>
      <c r="BO16" s="67">
        <f>BH16</f>
        <v>800</v>
      </c>
      <c r="BP16" s="59">
        <v>1.25</v>
      </c>
      <c r="BQ16" s="60">
        <v>1084</v>
      </c>
      <c r="BR16" s="61">
        <f>BQ16*1.02</f>
        <v>1105.68</v>
      </c>
      <c r="BS16" s="57">
        <f>$BS$18/1000*BO16</f>
        <v>28.799999999999997</v>
      </c>
      <c r="BT16" s="57">
        <f>$BT$18/1000*BO16</f>
        <v>2.16</v>
      </c>
      <c r="BV16" s="67">
        <f t="shared" ref="BV16:BV48" si="11">BO16</f>
        <v>800</v>
      </c>
      <c r="BW16" s="59">
        <v>1.26</v>
      </c>
      <c r="BX16" s="60">
        <v>1457</v>
      </c>
      <c r="BY16" s="61">
        <f>BX16*1.02</f>
        <v>1486.14</v>
      </c>
      <c r="BZ16" s="57">
        <f>$BZ$18/1000*BV16</f>
        <v>43.04</v>
      </c>
      <c r="CA16" s="57">
        <f>$CA$18/1000*BV16</f>
        <v>4.32</v>
      </c>
      <c r="CC16" s="67">
        <f t="shared" ref="CC16:CC48" si="12">BV16</f>
        <v>800</v>
      </c>
      <c r="CD16" s="59">
        <v>1.27</v>
      </c>
      <c r="CE16" s="60">
        <v>2004</v>
      </c>
      <c r="CF16" s="61">
        <f>CE16*1.02</f>
        <v>2044.08</v>
      </c>
      <c r="CG16" s="57">
        <f>$CG$18/1000*CC16</f>
        <v>57.599999999999994</v>
      </c>
      <c r="CH16" s="57">
        <f>$CH$18/1000*CC16</f>
        <v>4.32</v>
      </c>
      <c r="CU16" s="309"/>
      <c r="CV16" s="310"/>
      <c r="CW16" s="310"/>
      <c r="CX16" s="311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</row>
    <row r="17" spans="1:119" ht="15.75" customHeight="1" thickBot="1" x14ac:dyDescent="0.3">
      <c r="A17" s="72">
        <v>900</v>
      </c>
      <c r="B17" s="143">
        <f t="shared" si="1"/>
        <v>5.4386690483027973</v>
      </c>
      <c r="C17" s="144">
        <f t="shared" si="2"/>
        <v>6.7302476555404249</v>
      </c>
      <c r="D17" s="144">
        <f t="shared" si="2"/>
        <v>9.0144560957564384</v>
      </c>
      <c r="E17" s="145">
        <f t="shared" si="2"/>
        <v>12.182780210024298</v>
      </c>
      <c r="F17" s="143">
        <f t="shared" si="3"/>
        <v>7.2515587310703973</v>
      </c>
      <c r="G17" s="144">
        <f t="shared" si="4"/>
        <v>8.9736635407205672</v>
      </c>
      <c r="H17" s="144">
        <f t="shared" si="4"/>
        <v>12.019274794341918</v>
      </c>
      <c r="I17" s="145">
        <f t="shared" si="4"/>
        <v>16.243706946699064</v>
      </c>
      <c r="J17" s="143">
        <f t="shared" si="5"/>
        <v>9.0644484138379955</v>
      </c>
      <c r="K17" s="144">
        <f t="shared" si="6"/>
        <v>11.217079425900709</v>
      </c>
      <c r="L17" s="144">
        <f t="shared" si="6"/>
        <v>15.024093492927397</v>
      </c>
      <c r="M17" s="145">
        <f t="shared" si="6"/>
        <v>20.304633683373829</v>
      </c>
      <c r="N17" s="143">
        <f t="shared" si="7"/>
        <v>10.877338096605595</v>
      </c>
      <c r="O17" s="144">
        <f t="shared" si="8"/>
        <v>13.46049531108085</v>
      </c>
      <c r="P17" s="144">
        <f t="shared" si="8"/>
        <v>18.028912191512877</v>
      </c>
      <c r="Q17" s="160">
        <f t="shared" si="8"/>
        <v>24.365560420048595</v>
      </c>
      <c r="R17" s="211">
        <f t="shared" ref="R17:R48" si="13">A17</f>
        <v>900</v>
      </c>
      <c r="S17" s="143">
        <f t="shared" si="9"/>
        <v>12.690227779373194</v>
      </c>
      <c r="T17" s="144">
        <f t="shared" si="10"/>
        <v>15.703911196260991</v>
      </c>
      <c r="U17" s="144">
        <f t="shared" si="10"/>
        <v>21.033730890098358</v>
      </c>
      <c r="V17" s="145">
        <f t="shared" si="10"/>
        <v>28.426487156723361</v>
      </c>
      <c r="W17" s="143">
        <f>(((POWER((((($H$6+$K$6)/2)-$N$6)/50),AK17))*AL17)*(1-$K$8))/(1.163*($H$6-$K$6))</f>
        <v>18.128896827675991</v>
      </c>
      <c r="X17" s="144">
        <f>(((POWER((((($H$6+$K$6)/2)-$N$6)/50),AP17))*AQ17)*(1-$K$8))/(1.163*($H$6-$K$6))</f>
        <v>22.434158851801417</v>
      </c>
      <c r="Y17" s="144">
        <f>(((POWER((((($H$6+$K$6)/2)-$N$6)/50),AU17))*AV17)*(1-$K$8))/(1.163*($H$6-$K$6))</f>
        <v>30.048186985854795</v>
      </c>
      <c r="Z17" s="144">
        <f>(((POWER((((($H$6+$K$6)/2)-$N$6)/50),AZ17))*BA17)*(1-$K$8))/(1.163*($H$6-$K$6))</f>
        <v>40.609267366747659</v>
      </c>
      <c r="AA17" s="95"/>
      <c r="AB17" s="95"/>
      <c r="AC17" s="95"/>
      <c r="AD17" s="95"/>
      <c r="AE17" s="95"/>
      <c r="AF17" s="95"/>
      <c r="AG17" s="95"/>
      <c r="AH17" s="98"/>
      <c r="AI17" s="195">
        <f t="shared" ref="AI17:AI48" si="14">R17</f>
        <v>900</v>
      </c>
      <c r="AJ17" s="196"/>
      <c r="AK17" s="197">
        <f t="shared" ref="AK17:AK48" si="15">BI17</f>
        <v>1.25</v>
      </c>
      <c r="AL17" s="198">
        <f t="shared" ref="AL17:AN38" si="16">BK17</f>
        <v>987.87</v>
      </c>
      <c r="AM17" s="199">
        <f t="shared" si="16"/>
        <v>24.21</v>
      </c>
      <c r="AN17" s="199">
        <f t="shared" si="16"/>
        <v>2.4300000000000002</v>
      </c>
      <c r="AO17" s="200"/>
      <c r="AP17" s="197">
        <f t="shared" ref="AP17:AP48" si="17">BP17</f>
        <v>1.25</v>
      </c>
      <c r="AQ17" s="198">
        <f t="shared" ref="AQ17:AS38" si="18">BR17</f>
        <v>1222.47</v>
      </c>
      <c r="AR17" s="199">
        <f t="shared" si="18"/>
        <v>32.4</v>
      </c>
      <c r="AS17" s="199">
        <f t="shared" si="18"/>
        <v>2.4300000000000002</v>
      </c>
      <c r="AT17" s="200"/>
      <c r="AU17" s="197">
        <f t="shared" ref="AU17:AU48" si="19">BW17</f>
        <v>1.26</v>
      </c>
      <c r="AV17" s="198">
        <f t="shared" ref="AV17:AX38" si="20">BY17</f>
        <v>1643.22</v>
      </c>
      <c r="AW17" s="199">
        <f t="shared" si="20"/>
        <v>48.42</v>
      </c>
      <c r="AX17" s="199">
        <f t="shared" si="20"/>
        <v>4.8600000000000003</v>
      </c>
      <c r="AY17" s="200"/>
      <c r="AZ17" s="197">
        <f t="shared" ref="AZ17:AZ48" si="21">CD17</f>
        <v>1.27</v>
      </c>
      <c r="BA17" s="198">
        <f t="shared" ref="BA17:BA48" si="22">CF17</f>
        <v>2228.6999999999998</v>
      </c>
      <c r="BB17" s="199">
        <f t="shared" ref="BB17:BB48" si="23">CG17</f>
        <v>64.8</v>
      </c>
      <c r="BC17" s="199">
        <f t="shared" ref="BC17:BC48" si="24">CH17</f>
        <v>4.8600000000000003</v>
      </c>
      <c r="BD17" s="95"/>
      <c r="BE17" s="95"/>
      <c r="BF17" s="95"/>
      <c r="BG17" s="95"/>
      <c r="BH17" s="107">
        <f t="shared" si="0"/>
        <v>900</v>
      </c>
      <c r="BI17" s="55">
        <v>1.25</v>
      </c>
      <c r="BJ17" s="120">
        <f>($BJ$18-$BJ$16)/2+BJ16</f>
        <v>968.5</v>
      </c>
      <c r="BK17" s="57">
        <f t="shared" ref="BK17:BK48" si="25">BJ17*1.02</f>
        <v>987.87</v>
      </c>
      <c r="BL17" s="57">
        <f>$BL$18/1000*BH17</f>
        <v>24.21</v>
      </c>
      <c r="BM17" s="57">
        <f>$BM$18/1000*BH17</f>
        <v>2.4300000000000002</v>
      </c>
      <c r="BN17" s="65"/>
      <c r="BO17" s="67">
        <f t="shared" ref="BO17:BO48" si="26">BH17</f>
        <v>900</v>
      </c>
      <c r="BP17" s="55">
        <v>1.25</v>
      </c>
      <c r="BQ17" s="120">
        <f>(BQ18-BQ16)/2+BQ16</f>
        <v>1198.5</v>
      </c>
      <c r="BR17" s="57">
        <f t="shared" ref="BR17:BR48" si="27">BQ17*1.02</f>
        <v>1222.47</v>
      </c>
      <c r="BS17" s="57">
        <f t="shared" ref="BS17:BS48" si="28">$BS$18/1000*BO17</f>
        <v>32.4</v>
      </c>
      <c r="BT17" s="57">
        <f t="shared" ref="BT17:BT48" si="29">$BT$18/1000*BO17</f>
        <v>2.4300000000000002</v>
      </c>
      <c r="BU17" s="65"/>
      <c r="BV17" s="67">
        <f t="shared" si="11"/>
        <v>900</v>
      </c>
      <c r="BW17" s="55">
        <v>1.26</v>
      </c>
      <c r="BX17" s="120">
        <f>(BX18-BX16)/2+BX16</f>
        <v>1611</v>
      </c>
      <c r="BY17" s="57">
        <f t="shared" ref="BY17:BY48" si="30">BX17*1.02</f>
        <v>1643.22</v>
      </c>
      <c r="BZ17" s="57">
        <f t="shared" ref="BZ17:BZ48" si="31">$BZ$18/1000*BV17</f>
        <v>48.42</v>
      </c>
      <c r="CA17" s="57">
        <f t="shared" ref="CA17:CA48" si="32">$CA$18/1000*BV17</f>
        <v>4.8600000000000003</v>
      </c>
      <c r="CB17" s="65"/>
      <c r="CC17" s="67">
        <f t="shared" si="12"/>
        <v>900</v>
      </c>
      <c r="CD17" s="55">
        <v>1.27</v>
      </c>
      <c r="CE17" s="120">
        <f>(CE18-CE16)/2+CE16</f>
        <v>2185</v>
      </c>
      <c r="CF17" s="57">
        <f t="shared" ref="CF17:CF48" si="33">CE17*1.02</f>
        <v>2228.6999999999998</v>
      </c>
      <c r="CG17" s="57">
        <f t="shared" ref="CG17:CG48" si="34">$CG$18/1000*CC17</f>
        <v>64.8</v>
      </c>
      <c r="CH17" s="57">
        <f t="shared" ref="CH17:CH48" si="35">$CH$18/1000*CC17</f>
        <v>4.8600000000000003</v>
      </c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U17" s="88">
        <v>1</v>
      </c>
      <c r="CV17"/>
      <c r="CW17"/>
      <c r="CX17"/>
      <c r="CY17"/>
      <c r="CZ17"/>
      <c r="DA17"/>
      <c r="DB17"/>
      <c r="DC17"/>
      <c r="DD17"/>
      <c r="DE17"/>
      <c r="DF17"/>
      <c r="DG17" s="1" t="s">
        <v>42</v>
      </c>
      <c r="DH17"/>
      <c r="DI17"/>
      <c r="DJ17"/>
      <c r="DK17"/>
      <c r="DL17"/>
      <c r="DM17"/>
      <c r="DN17"/>
    </row>
    <row r="18" spans="1:119" ht="15.75" thickBot="1" x14ac:dyDescent="0.3">
      <c r="A18" s="73">
        <v>1000</v>
      </c>
      <c r="B18" s="169">
        <f t="shared" si="1"/>
        <v>5.969339389102605</v>
      </c>
      <c r="C18" s="170">
        <f t="shared" si="2"/>
        <v>7.3732291795782876</v>
      </c>
      <c r="D18" s="170">
        <f t="shared" si="2"/>
        <v>9.8761731899504142</v>
      </c>
      <c r="E18" s="171">
        <f t="shared" si="2"/>
        <v>13.145002969277998</v>
      </c>
      <c r="F18" s="169">
        <f t="shared" si="3"/>
        <v>7.95911918547014</v>
      </c>
      <c r="G18" s="170">
        <f t="shared" si="4"/>
        <v>9.8309722394377168</v>
      </c>
      <c r="H18" s="170">
        <f t="shared" si="4"/>
        <v>13.168230919933885</v>
      </c>
      <c r="I18" s="171">
        <f t="shared" si="4"/>
        <v>17.526670625703996</v>
      </c>
      <c r="J18" s="169">
        <f t="shared" si="5"/>
        <v>9.9488989818376741</v>
      </c>
      <c r="K18" s="170">
        <f t="shared" si="6"/>
        <v>12.288715299297147</v>
      </c>
      <c r="L18" s="170">
        <f t="shared" si="6"/>
        <v>16.460288649917356</v>
      </c>
      <c r="M18" s="171">
        <f t="shared" si="6"/>
        <v>21.908338282129996</v>
      </c>
      <c r="N18" s="169">
        <f t="shared" si="7"/>
        <v>11.93867877820521</v>
      </c>
      <c r="O18" s="170">
        <f t="shared" si="8"/>
        <v>14.746458359156575</v>
      </c>
      <c r="P18" s="170">
        <f t="shared" si="8"/>
        <v>19.752346379900828</v>
      </c>
      <c r="Q18" s="172">
        <f t="shared" si="8"/>
        <v>26.290005938555996</v>
      </c>
      <c r="R18" s="212">
        <f t="shared" si="13"/>
        <v>1000</v>
      </c>
      <c r="S18" s="169">
        <f t="shared" si="9"/>
        <v>13.928458574572744</v>
      </c>
      <c r="T18" s="170">
        <f t="shared" si="10"/>
        <v>17.204201419016005</v>
      </c>
      <c r="U18" s="170">
        <f t="shared" si="10"/>
        <v>23.044404109884297</v>
      </c>
      <c r="V18" s="171">
        <f t="shared" si="10"/>
        <v>30.671673594981993</v>
      </c>
      <c r="W18" s="169">
        <f>(((POWER((((($H$6+$K$6)/2)-$N$6)/50),AK18))*AL18)*(1-$K$8))/(1.163*($H$6-$K$6))</f>
        <v>19.897797963675348</v>
      </c>
      <c r="X18" s="170">
        <f>(((POWER((((($H$6+$K$6)/2)-$N$6)/50),AP18))*AQ18)*(1-$K$8))/(1.163*($H$6-$K$6))</f>
        <v>24.577430598594294</v>
      </c>
      <c r="Y18" s="170">
        <f>(((POWER((((($H$6+$K$6)/2)-$N$6)/50),AU18))*AV18)*(1-$K$8))/(1.163*($H$6-$K$6))</f>
        <v>32.920577299834711</v>
      </c>
      <c r="Z18" s="170">
        <f>(((POWER((((($H$6+$K$6)/2)-$N$6)/50),AZ18))*BA18)*(1-$K$8))/(1.163*($H$6-$K$6))</f>
        <v>43.816676564259993</v>
      </c>
      <c r="AA18" s="93"/>
      <c r="AB18" s="93"/>
      <c r="AC18" s="93"/>
      <c r="AD18" s="93"/>
      <c r="AE18" s="93"/>
      <c r="AF18" s="93"/>
      <c r="AG18" s="93"/>
      <c r="AH18" s="97"/>
      <c r="AI18" s="189">
        <f t="shared" si="14"/>
        <v>1000</v>
      </c>
      <c r="AJ18" s="190"/>
      <c r="AK18" s="201">
        <f t="shared" si="15"/>
        <v>1.25</v>
      </c>
      <c r="AL18" s="192">
        <f t="shared" si="16"/>
        <v>1084.26</v>
      </c>
      <c r="AM18" s="193">
        <f t="shared" si="16"/>
        <v>26.9</v>
      </c>
      <c r="AN18" s="193">
        <f t="shared" si="16"/>
        <v>2.7</v>
      </c>
      <c r="AO18" s="194"/>
      <c r="AP18" s="201">
        <f t="shared" si="17"/>
        <v>1.25</v>
      </c>
      <c r="AQ18" s="192">
        <f t="shared" si="18"/>
        <v>1339.26</v>
      </c>
      <c r="AR18" s="193">
        <f t="shared" si="18"/>
        <v>36</v>
      </c>
      <c r="AS18" s="193">
        <f t="shared" si="18"/>
        <v>2.7</v>
      </c>
      <c r="AT18" s="194"/>
      <c r="AU18" s="201">
        <f t="shared" si="19"/>
        <v>1.26</v>
      </c>
      <c r="AV18" s="192">
        <f t="shared" si="20"/>
        <v>1800.3</v>
      </c>
      <c r="AW18" s="193">
        <f t="shared" si="20"/>
        <v>53.8</v>
      </c>
      <c r="AX18" s="193">
        <f t="shared" si="20"/>
        <v>5.4</v>
      </c>
      <c r="AY18" s="194"/>
      <c r="AZ18" s="201">
        <f t="shared" si="21"/>
        <v>1.28</v>
      </c>
      <c r="BA18" s="192">
        <f t="shared" si="22"/>
        <v>2413.3200000000002</v>
      </c>
      <c r="BB18" s="193">
        <f t="shared" si="23"/>
        <v>72</v>
      </c>
      <c r="BC18" s="193">
        <f t="shared" si="24"/>
        <v>5.4</v>
      </c>
      <c r="BD18" s="93"/>
      <c r="BE18" s="93"/>
      <c r="BF18" s="93"/>
      <c r="BG18" s="93"/>
      <c r="BH18" s="107">
        <f t="shared" si="0"/>
        <v>1000</v>
      </c>
      <c r="BI18" s="55">
        <v>1.25</v>
      </c>
      <c r="BJ18" s="56">
        <v>1063</v>
      </c>
      <c r="BK18" s="57">
        <f t="shared" si="25"/>
        <v>1084.26</v>
      </c>
      <c r="BL18" s="51">
        <v>26.9</v>
      </c>
      <c r="BM18" s="52">
        <v>2.7</v>
      </c>
      <c r="BO18" s="67">
        <f t="shared" si="26"/>
        <v>1000</v>
      </c>
      <c r="BP18" s="55">
        <v>1.25</v>
      </c>
      <c r="BQ18" s="56">
        <v>1313</v>
      </c>
      <c r="BR18" s="57">
        <f t="shared" si="27"/>
        <v>1339.26</v>
      </c>
      <c r="BS18" s="51">
        <v>36</v>
      </c>
      <c r="BT18" s="52">
        <v>2.7</v>
      </c>
      <c r="BV18" s="67">
        <f t="shared" si="11"/>
        <v>1000</v>
      </c>
      <c r="BW18" s="55">
        <v>1.26</v>
      </c>
      <c r="BX18" s="56">
        <v>1765</v>
      </c>
      <c r="BY18" s="57">
        <f t="shared" si="30"/>
        <v>1800.3</v>
      </c>
      <c r="BZ18" s="51">
        <v>53.8</v>
      </c>
      <c r="CA18" s="52">
        <v>5.4</v>
      </c>
      <c r="CC18" s="67">
        <f t="shared" si="12"/>
        <v>1000</v>
      </c>
      <c r="CD18" s="55">
        <v>1.28</v>
      </c>
      <c r="CE18" s="56">
        <v>2366</v>
      </c>
      <c r="CF18" s="57">
        <f t="shared" si="33"/>
        <v>2413.3200000000002</v>
      </c>
      <c r="CG18" s="56">
        <v>72</v>
      </c>
      <c r="CH18" s="56">
        <v>5.4</v>
      </c>
      <c r="CU18" s="90" t="s">
        <v>43</v>
      </c>
      <c r="CV18" s="91">
        <v>1</v>
      </c>
      <c r="CW18" s="91">
        <v>2</v>
      </c>
      <c r="CX18" s="91">
        <v>3</v>
      </c>
      <c r="CY18" s="91">
        <v>4</v>
      </c>
      <c r="CZ18" s="91">
        <v>5</v>
      </c>
      <c r="DA18" s="91">
        <v>6</v>
      </c>
      <c r="DB18" s="91">
        <v>7</v>
      </c>
      <c r="DC18" s="91">
        <v>8</v>
      </c>
      <c r="DD18" s="91">
        <v>9</v>
      </c>
      <c r="DE18" s="91">
        <v>10</v>
      </c>
      <c r="DF18" s="91">
        <v>11</v>
      </c>
      <c r="DG18" s="91">
        <v>12</v>
      </c>
      <c r="DH18" s="91">
        <v>13</v>
      </c>
      <c r="DI18" s="91">
        <v>14</v>
      </c>
      <c r="DJ18" s="91">
        <v>15</v>
      </c>
      <c r="DK18" s="91">
        <v>16</v>
      </c>
      <c r="DL18" s="91">
        <v>17</v>
      </c>
      <c r="DM18" s="91">
        <v>18</v>
      </c>
      <c r="DN18" s="91">
        <v>19</v>
      </c>
      <c r="DO18" s="92">
        <v>20</v>
      </c>
    </row>
    <row r="19" spans="1:119" ht="15.75" customHeight="1" thickTop="1" thickBot="1" x14ac:dyDescent="0.3">
      <c r="A19" s="175">
        <v>1099.9999999997001</v>
      </c>
      <c r="B19" s="185">
        <f t="shared" si="1"/>
        <v>6.4859708319976566</v>
      </c>
      <c r="C19" s="186">
        <f t="shared" si="2"/>
        <v>7.9993640261304426</v>
      </c>
      <c r="D19" s="186">
        <f t="shared" si="2"/>
        <v>10.715508021957531</v>
      </c>
      <c r="E19" s="187">
        <f t="shared" si="2"/>
        <v>14.100599127653236</v>
      </c>
      <c r="F19" s="185">
        <f t="shared" si="3"/>
        <v>8.6479611093302093</v>
      </c>
      <c r="G19" s="186">
        <f t="shared" si="4"/>
        <v>10.665818701507257</v>
      </c>
      <c r="H19" s="186">
        <f t="shared" si="4"/>
        <v>14.287344029276708</v>
      </c>
      <c r="I19" s="187">
        <f t="shared" si="4"/>
        <v>18.800798836870982</v>
      </c>
      <c r="J19" s="185">
        <f t="shared" si="5"/>
        <v>10.80995138666276</v>
      </c>
      <c r="K19" s="186">
        <f t="shared" si="6"/>
        <v>13.332273376884071</v>
      </c>
      <c r="L19" s="186">
        <f t="shared" si="6"/>
        <v>17.859180036595884</v>
      </c>
      <c r="M19" s="187">
        <f t="shared" si="6"/>
        <v>23.500998546088727</v>
      </c>
      <c r="N19" s="185">
        <f t="shared" si="7"/>
        <v>12.971941663995313</v>
      </c>
      <c r="O19" s="186">
        <f t="shared" si="8"/>
        <v>15.998728052260885</v>
      </c>
      <c r="P19" s="186">
        <f t="shared" si="8"/>
        <v>21.431016043915061</v>
      </c>
      <c r="Q19" s="188">
        <f t="shared" si="8"/>
        <v>28.201198255306473</v>
      </c>
      <c r="R19" s="213">
        <f t="shared" si="13"/>
        <v>1099.9999999997001</v>
      </c>
      <c r="S19" s="185">
        <f t="shared" si="9"/>
        <v>15.133931941327866</v>
      </c>
      <c r="T19" s="186">
        <f t="shared" si="10"/>
        <v>18.665182727637699</v>
      </c>
      <c r="U19" s="186">
        <f t="shared" si="10"/>
        <v>25.002852051234239</v>
      </c>
      <c r="V19" s="187">
        <f t="shared" si="10"/>
        <v>32.901397964524222</v>
      </c>
      <c r="W19" s="185">
        <f t="shared" ref="W19:W33" si="36">(((POWER((((($H$6+$K$6)/2)-$N$6)/50),AK19))*AL19)*(1-$K$8))/(1.163*($H$6-$K$6))</f>
        <v>21.619902773325521</v>
      </c>
      <c r="X19" s="186">
        <f t="shared" ref="X19:X33" si="37">(((POWER((((($H$6+$K$6)/2)-$N$6)/50),AP19))*AQ19)*(1-$K$8))/(1.163*($H$6-$K$6))</f>
        <v>26.664546753768143</v>
      </c>
      <c r="Y19" s="186">
        <f t="shared" ref="Y19:Y33" si="38">(((POWER((((($H$6+$K$6)/2)-$N$6)/50),AU19))*AV19)*(1-$K$8))/(1.163*($H$6-$K$6))</f>
        <v>35.718360073191768</v>
      </c>
      <c r="Z19" s="186">
        <f t="shared" ref="Z19:Z33" si="39">(((POWER((((($H$6+$K$6)/2)-$N$6)/50),AZ19))*BA19)*(1-$K$8))/(1.163*($H$6-$K$6))</f>
        <v>47.001997092177454</v>
      </c>
      <c r="AA19" s="95"/>
      <c r="AB19" s="95"/>
      <c r="AC19" s="95"/>
      <c r="AD19" s="95"/>
      <c r="AE19" s="95"/>
      <c r="AF19" s="95"/>
      <c r="AG19" s="95"/>
      <c r="AH19" s="98"/>
      <c r="AI19" s="202">
        <f t="shared" si="14"/>
        <v>1099.9999999997001</v>
      </c>
      <c r="AJ19" s="196"/>
      <c r="AK19" s="197">
        <f t="shared" si="15"/>
        <v>1.25</v>
      </c>
      <c r="AL19" s="198">
        <f t="shared" si="16"/>
        <v>1178.0999999999999</v>
      </c>
      <c r="AM19" s="199">
        <f t="shared" si="16"/>
        <v>29.589999999991932</v>
      </c>
      <c r="AN19" s="199">
        <f t="shared" si="16"/>
        <v>2.9699999999991906</v>
      </c>
      <c r="AO19" s="200"/>
      <c r="AP19" s="197">
        <f t="shared" si="17"/>
        <v>1.25</v>
      </c>
      <c r="AQ19" s="198">
        <f t="shared" si="18"/>
        <v>1452.99</v>
      </c>
      <c r="AR19" s="199">
        <f t="shared" si="18"/>
        <v>39.599999999989201</v>
      </c>
      <c r="AS19" s="199">
        <f t="shared" si="18"/>
        <v>2.9699999999991906</v>
      </c>
      <c r="AT19" s="200"/>
      <c r="AU19" s="197">
        <f t="shared" si="19"/>
        <v>1.26</v>
      </c>
      <c r="AV19" s="198">
        <f t="shared" si="20"/>
        <v>1953.3</v>
      </c>
      <c r="AW19" s="199">
        <f t="shared" si="20"/>
        <v>59.179999999983863</v>
      </c>
      <c r="AX19" s="199">
        <f t="shared" si="20"/>
        <v>5.9399999999983812</v>
      </c>
      <c r="AY19" s="200"/>
      <c r="AZ19" s="197">
        <f t="shared" si="21"/>
        <v>1.28</v>
      </c>
      <c r="BA19" s="198">
        <f t="shared" si="22"/>
        <v>2588.7600000000002</v>
      </c>
      <c r="BB19" s="199">
        <f t="shared" si="23"/>
        <v>79.199999999978402</v>
      </c>
      <c r="BC19" s="199">
        <f t="shared" si="24"/>
        <v>5.9399999999983812</v>
      </c>
      <c r="BD19" s="95"/>
      <c r="BE19" s="95"/>
      <c r="BF19" s="95"/>
      <c r="BG19" s="95"/>
      <c r="BH19" s="107">
        <f t="shared" si="0"/>
        <v>1099.9999999997001</v>
      </c>
      <c r="BI19" s="55">
        <v>1.25</v>
      </c>
      <c r="BJ19" s="120">
        <f>(BJ20-BJ18)/2+BJ18</f>
        <v>1155</v>
      </c>
      <c r="BK19" s="57">
        <f t="shared" si="25"/>
        <v>1178.0999999999999</v>
      </c>
      <c r="BL19" s="57">
        <f>$BL$18/1000*BH19</f>
        <v>29.589999999991932</v>
      </c>
      <c r="BM19" s="57">
        <f>$BM$18/1000*BH19</f>
        <v>2.9699999999991906</v>
      </c>
      <c r="BN19" s="65"/>
      <c r="BO19" s="67">
        <f t="shared" si="26"/>
        <v>1099.9999999997001</v>
      </c>
      <c r="BP19" s="55">
        <v>1.25</v>
      </c>
      <c r="BQ19" s="120">
        <f>(BQ20-BQ18)/2+BQ18</f>
        <v>1424.5</v>
      </c>
      <c r="BR19" s="57">
        <f t="shared" si="27"/>
        <v>1452.99</v>
      </c>
      <c r="BS19" s="57">
        <f t="shared" si="28"/>
        <v>39.599999999989201</v>
      </c>
      <c r="BT19" s="57">
        <f t="shared" si="29"/>
        <v>2.9699999999991906</v>
      </c>
      <c r="BU19" s="65"/>
      <c r="BV19" s="67">
        <f t="shared" si="11"/>
        <v>1099.9999999997001</v>
      </c>
      <c r="BW19" s="55">
        <v>1.26</v>
      </c>
      <c r="BX19" s="120">
        <f>(BX20-BX18)/2+BX18</f>
        <v>1915</v>
      </c>
      <c r="BY19" s="57">
        <f t="shared" si="30"/>
        <v>1953.3</v>
      </c>
      <c r="BZ19" s="57">
        <f t="shared" si="31"/>
        <v>59.179999999983863</v>
      </c>
      <c r="CA19" s="57">
        <f t="shared" si="32"/>
        <v>5.9399999999983812</v>
      </c>
      <c r="CB19" s="65"/>
      <c r="CC19" s="67">
        <f t="shared" si="12"/>
        <v>1099.9999999997001</v>
      </c>
      <c r="CD19" s="55">
        <v>1.28</v>
      </c>
      <c r="CE19" s="120">
        <f>(CE20-CE18)/2+CE18</f>
        <v>2538</v>
      </c>
      <c r="CF19" s="57">
        <f t="shared" si="33"/>
        <v>2588.7600000000002</v>
      </c>
      <c r="CG19" s="57">
        <f t="shared" si="34"/>
        <v>79.199999999978402</v>
      </c>
      <c r="CH19" s="57">
        <f t="shared" si="35"/>
        <v>5.9399999999983812</v>
      </c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U19" s="86" t="s">
        <v>9</v>
      </c>
      <c r="CV19" s="76">
        <v>1</v>
      </c>
      <c r="CW19" s="76" t="s">
        <v>5</v>
      </c>
      <c r="CX19" s="76" t="s">
        <v>6</v>
      </c>
      <c r="CY19" s="76" t="s">
        <v>23</v>
      </c>
      <c r="CZ19" s="77" t="s">
        <v>7</v>
      </c>
      <c r="DA19" s="77" t="s">
        <v>8</v>
      </c>
      <c r="DB19" s="83" t="s">
        <v>25</v>
      </c>
      <c r="DC19" s="89" t="s">
        <v>26</v>
      </c>
      <c r="DD19" s="83" t="s">
        <v>27</v>
      </c>
      <c r="DE19" s="83" t="s">
        <v>28</v>
      </c>
      <c r="DF19" s="83" t="s">
        <v>29</v>
      </c>
      <c r="DG19" s="51" t="s">
        <v>44</v>
      </c>
      <c r="DH19" s="83" t="s">
        <v>0</v>
      </c>
      <c r="DI19" s="83" t="s">
        <v>45</v>
      </c>
      <c r="DJ19" s="83" t="s">
        <v>1</v>
      </c>
      <c r="DK19" s="83" t="s">
        <v>30</v>
      </c>
      <c r="DL19" s="84" t="s">
        <v>31</v>
      </c>
      <c r="DM19" s="76" t="s">
        <v>33</v>
      </c>
      <c r="DN19" s="76" t="s">
        <v>34</v>
      </c>
      <c r="DO19" s="78" t="s">
        <v>80</v>
      </c>
    </row>
    <row r="20" spans="1:119" ht="15.75" thickBot="1" x14ac:dyDescent="0.3">
      <c r="A20" s="71">
        <v>1199.9999999996</v>
      </c>
      <c r="B20" s="140">
        <f t="shared" si="1"/>
        <v>6.9776702367525019</v>
      </c>
      <c r="C20" s="141">
        <f t="shared" si="2"/>
        <v>8.6254988726825967</v>
      </c>
      <c r="D20" s="141">
        <f t="shared" si="2"/>
        <v>11.513703036018388</v>
      </c>
      <c r="E20" s="142">
        <f t="shared" si="2"/>
        <v>15.056195286028476</v>
      </c>
      <c r="F20" s="140">
        <f t="shared" si="3"/>
        <v>9.3035603156700031</v>
      </c>
      <c r="G20" s="141">
        <f t="shared" si="4"/>
        <v>11.500665163576796</v>
      </c>
      <c r="H20" s="141">
        <f t="shared" si="4"/>
        <v>15.351604048024518</v>
      </c>
      <c r="I20" s="142">
        <f t="shared" si="4"/>
        <v>20.074927048037967</v>
      </c>
      <c r="J20" s="140">
        <f t="shared" si="5"/>
        <v>11.629450394587503</v>
      </c>
      <c r="K20" s="141">
        <f t="shared" si="6"/>
        <v>14.375831454470996</v>
      </c>
      <c r="L20" s="141">
        <f t="shared" si="6"/>
        <v>19.189505060030648</v>
      </c>
      <c r="M20" s="142">
        <f t="shared" si="6"/>
        <v>25.093658810047462</v>
      </c>
      <c r="N20" s="140">
        <f t="shared" si="7"/>
        <v>13.955340473505004</v>
      </c>
      <c r="O20" s="141">
        <f t="shared" si="8"/>
        <v>17.250997745365193</v>
      </c>
      <c r="P20" s="141">
        <f t="shared" si="8"/>
        <v>23.027406072036776</v>
      </c>
      <c r="Q20" s="159">
        <f t="shared" si="8"/>
        <v>30.112390572056952</v>
      </c>
      <c r="R20" s="210">
        <f t="shared" si="13"/>
        <v>1199.9999999996</v>
      </c>
      <c r="S20" s="140">
        <f t="shared" si="9"/>
        <v>16.281230552422503</v>
      </c>
      <c r="T20" s="141">
        <f t="shared" si="10"/>
        <v>20.126164036259393</v>
      </c>
      <c r="U20" s="141">
        <f t="shared" si="10"/>
        <v>26.865307084042904</v>
      </c>
      <c r="V20" s="142">
        <f t="shared" si="10"/>
        <v>35.131122334066447</v>
      </c>
      <c r="W20" s="140">
        <f t="shared" si="36"/>
        <v>23.258900789175005</v>
      </c>
      <c r="X20" s="141">
        <f t="shared" si="37"/>
        <v>28.751662908941992</v>
      </c>
      <c r="Y20" s="141">
        <f t="shared" si="38"/>
        <v>38.379010120061295</v>
      </c>
      <c r="Z20" s="141">
        <f t="shared" si="39"/>
        <v>50.187317620094923</v>
      </c>
      <c r="AA20" s="93"/>
      <c r="AB20" s="93"/>
      <c r="AC20" s="93"/>
      <c r="AD20" s="93"/>
      <c r="AE20" s="93"/>
      <c r="AF20" s="93"/>
      <c r="AG20" s="93"/>
      <c r="AH20" s="97"/>
      <c r="AI20" s="189">
        <f t="shared" si="14"/>
        <v>1199.9999999996</v>
      </c>
      <c r="AJ20" s="190"/>
      <c r="AK20" s="201">
        <f t="shared" si="15"/>
        <v>1.26</v>
      </c>
      <c r="AL20" s="192">
        <f t="shared" si="16"/>
        <v>1271.94</v>
      </c>
      <c r="AM20" s="193">
        <f t="shared" si="16"/>
        <v>32.279999999989244</v>
      </c>
      <c r="AN20" s="193">
        <f t="shared" si="16"/>
        <v>3.2399999999989202</v>
      </c>
      <c r="AO20" s="194"/>
      <c r="AP20" s="201">
        <f t="shared" si="17"/>
        <v>1.25</v>
      </c>
      <c r="AQ20" s="192">
        <f t="shared" si="18"/>
        <v>1566.72</v>
      </c>
      <c r="AR20" s="193">
        <f t="shared" si="18"/>
        <v>43.1999999999856</v>
      </c>
      <c r="AS20" s="193">
        <f t="shared" si="18"/>
        <v>3.2399999999989202</v>
      </c>
      <c r="AT20" s="194"/>
      <c r="AU20" s="201">
        <f t="shared" si="19"/>
        <v>1.27</v>
      </c>
      <c r="AV20" s="192">
        <f t="shared" si="20"/>
        <v>2106.3000000000002</v>
      </c>
      <c r="AW20" s="193">
        <f t="shared" si="20"/>
        <v>64.559999999978487</v>
      </c>
      <c r="AX20" s="193">
        <f t="shared" si="20"/>
        <v>6.4799999999978404</v>
      </c>
      <c r="AY20" s="194"/>
      <c r="AZ20" s="201">
        <f t="shared" si="21"/>
        <v>1.28</v>
      </c>
      <c r="BA20" s="192">
        <f t="shared" si="22"/>
        <v>2764.2000000000003</v>
      </c>
      <c r="BB20" s="193">
        <f t="shared" si="23"/>
        <v>86.3999999999712</v>
      </c>
      <c r="BC20" s="193">
        <f t="shared" si="24"/>
        <v>6.4799999999978404</v>
      </c>
      <c r="BD20" s="93"/>
      <c r="BE20" s="93"/>
      <c r="BF20" s="93"/>
      <c r="BG20" s="93"/>
      <c r="BH20" s="107">
        <f t="shared" si="0"/>
        <v>1199.9999999996</v>
      </c>
      <c r="BI20" s="55">
        <v>1.26</v>
      </c>
      <c r="BJ20" s="56">
        <v>1247</v>
      </c>
      <c r="BK20" s="57">
        <f t="shared" si="25"/>
        <v>1271.94</v>
      </c>
      <c r="BL20" s="57">
        <f t="shared" ref="BL20:BL48" si="40">$BL$18/1000*BH20</f>
        <v>32.279999999989244</v>
      </c>
      <c r="BM20" s="57">
        <f t="shared" ref="BM20:BM48" si="41">$BM$18/1000*BH20</f>
        <v>3.2399999999989202</v>
      </c>
      <c r="BO20" s="67">
        <f t="shared" si="26"/>
        <v>1199.9999999996</v>
      </c>
      <c r="BP20" s="55">
        <v>1.25</v>
      </c>
      <c r="BQ20" s="56">
        <v>1536</v>
      </c>
      <c r="BR20" s="57">
        <f t="shared" si="27"/>
        <v>1566.72</v>
      </c>
      <c r="BS20" s="57">
        <f t="shared" si="28"/>
        <v>43.1999999999856</v>
      </c>
      <c r="BT20" s="57">
        <f t="shared" si="29"/>
        <v>3.2399999999989202</v>
      </c>
      <c r="BV20" s="67">
        <f t="shared" si="11"/>
        <v>1199.9999999996</v>
      </c>
      <c r="BW20" s="55">
        <v>1.27</v>
      </c>
      <c r="BX20" s="56">
        <v>2065</v>
      </c>
      <c r="BY20" s="57">
        <f t="shared" si="30"/>
        <v>2106.3000000000002</v>
      </c>
      <c r="BZ20" s="57">
        <f t="shared" si="31"/>
        <v>64.559999999978487</v>
      </c>
      <c r="CA20" s="57">
        <f t="shared" si="32"/>
        <v>6.4799999999978404</v>
      </c>
      <c r="CC20" s="67">
        <f t="shared" si="12"/>
        <v>1199.9999999996</v>
      </c>
      <c r="CD20" s="55">
        <v>1.28</v>
      </c>
      <c r="CE20" s="56">
        <v>2710</v>
      </c>
      <c r="CF20" s="57">
        <f t="shared" si="33"/>
        <v>2764.2000000000003</v>
      </c>
      <c r="CG20" s="57">
        <f t="shared" si="34"/>
        <v>86.3999999999712</v>
      </c>
      <c r="CH20" s="57">
        <f t="shared" si="35"/>
        <v>6.4799999999978404</v>
      </c>
      <c r="CU20" s="86" t="s">
        <v>46</v>
      </c>
      <c r="CV20" s="76">
        <v>2</v>
      </c>
      <c r="CW20" s="76" t="s">
        <v>5</v>
      </c>
      <c r="CX20" s="76" t="s">
        <v>6</v>
      </c>
      <c r="CY20" s="76" t="s">
        <v>23</v>
      </c>
      <c r="CZ20" s="77" t="s">
        <v>47</v>
      </c>
      <c r="DA20" s="77" t="s">
        <v>48</v>
      </c>
      <c r="DB20" s="83" t="s">
        <v>49</v>
      </c>
      <c r="DC20" s="83" t="s">
        <v>50</v>
      </c>
      <c r="DD20" s="83" t="s">
        <v>51</v>
      </c>
      <c r="DE20" s="83" t="s">
        <v>52</v>
      </c>
      <c r="DF20" s="83" t="s">
        <v>53</v>
      </c>
      <c r="DG20" s="51" t="s">
        <v>44</v>
      </c>
      <c r="DH20" s="76" t="s">
        <v>54</v>
      </c>
      <c r="DI20" s="83" t="s">
        <v>55</v>
      </c>
      <c r="DJ20" s="76" t="s">
        <v>56</v>
      </c>
      <c r="DK20" s="76" t="s">
        <v>57</v>
      </c>
      <c r="DL20" s="84" t="s">
        <v>58</v>
      </c>
      <c r="DM20" s="76" t="s">
        <v>59</v>
      </c>
      <c r="DN20" s="76" t="s">
        <v>60</v>
      </c>
      <c r="DO20" s="78" t="s">
        <v>79</v>
      </c>
    </row>
    <row r="21" spans="1:119" ht="15.75" thickBot="1" x14ac:dyDescent="0.3">
      <c r="A21" s="72">
        <v>1299.9999999995</v>
      </c>
      <c r="B21" s="143">
        <f t="shared" si="1"/>
        <v>7.4812711359567716</v>
      </c>
      <c r="C21" s="144">
        <f t="shared" si="2"/>
        <v>9.2375948213299974</v>
      </c>
      <c r="D21" s="144">
        <f t="shared" si="2"/>
        <v>12.327746931058917</v>
      </c>
      <c r="E21" s="145">
        <f t="shared" si="2"/>
        <v>15.97012300726526</v>
      </c>
      <c r="F21" s="143">
        <f t="shared" si="3"/>
        <v>9.9750281812756949</v>
      </c>
      <c r="G21" s="144">
        <f t="shared" si="4"/>
        <v>12.316793095106663</v>
      </c>
      <c r="H21" s="144">
        <f t="shared" si="4"/>
        <v>16.436995908078554</v>
      </c>
      <c r="I21" s="145">
        <f t="shared" si="4"/>
        <v>21.293497343020345</v>
      </c>
      <c r="J21" s="143">
        <f t="shared" si="5"/>
        <v>12.468785226594619</v>
      </c>
      <c r="K21" s="144">
        <f t="shared" si="6"/>
        <v>15.395991368883328</v>
      </c>
      <c r="L21" s="144">
        <f t="shared" si="6"/>
        <v>20.546244885098194</v>
      </c>
      <c r="M21" s="145">
        <f t="shared" si="6"/>
        <v>26.616871678775432</v>
      </c>
      <c r="N21" s="143">
        <f t="shared" si="7"/>
        <v>14.962542271913543</v>
      </c>
      <c r="O21" s="144">
        <f t="shared" si="8"/>
        <v>18.475189642659995</v>
      </c>
      <c r="P21" s="144">
        <f t="shared" si="8"/>
        <v>24.655493862117833</v>
      </c>
      <c r="Q21" s="160">
        <f t="shared" si="8"/>
        <v>31.940246014530519</v>
      </c>
      <c r="R21" s="211">
        <f t="shared" si="13"/>
        <v>1299.9999999995</v>
      </c>
      <c r="S21" s="143">
        <f t="shared" si="9"/>
        <v>17.456299317232467</v>
      </c>
      <c r="T21" s="144">
        <f t="shared" si="10"/>
        <v>21.55438791643666</v>
      </c>
      <c r="U21" s="144">
        <f t="shared" si="10"/>
        <v>28.764742839137472</v>
      </c>
      <c r="V21" s="145">
        <f t="shared" si="10"/>
        <v>37.263620350285606</v>
      </c>
      <c r="W21" s="143">
        <f t="shared" si="36"/>
        <v>24.937570453189238</v>
      </c>
      <c r="X21" s="144">
        <f t="shared" si="37"/>
        <v>30.791982737766656</v>
      </c>
      <c r="Y21" s="144">
        <f t="shared" si="38"/>
        <v>41.092489770196387</v>
      </c>
      <c r="Z21" s="144">
        <f t="shared" si="39"/>
        <v>53.233743357550864</v>
      </c>
      <c r="AA21" s="95"/>
      <c r="AB21" s="95"/>
      <c r="AC21" s="95"/>
      <c r="AD21" s="95"/>
      <c r="AE21" s="95"/>
      <c r="AF21" s="95"/>
      <c r="AG21" s="95"/>
      <c r="AH21" s="98"/>
      <c r="AI21" s="203">
        <f t="shared" si="14"/>
        <v>1299.9999999995</v>
      </c>
      <c r="AJ21" s="196"/>
      <c r="AK21" s="197">
        <f t="shared" si="15"/>
        <v>1.26</v>
      </c>
      <c r="AL21" s="198">
        <f t="shared" si="16"/>
        <v>1363.74</v>
      </c>
      <c r="AM21" s="199">
        <f t="shared" si="16"/>
        <v>34.969999999986548</v>
      </c>
      <c r="AN21" s="199">
        <f t="shared" si="16"/>
        <v>3.5099999999986502</v>
      </c>
      <c r="AO21" s="200"/>
      <c r="AP21" s="197">
        <f t="shared" si="17"/>
        <v>1.25</v>
      </c>
      <c r="AQ21" s="198">
        <f t="shared" si="18"/>
        <v>1677.9</v>
      </c>
      <c r="AR21" s="199">
        <f t="shared" si="18"/>
        <v>46.799999999981999</v>
      </c>
      <c r="AS21" s="199">
        <f t="shared" si="18"/>
        <v>3.5099999999986502</v>
      </c>
      <c r="AT21" s="200"/>
      <c r="AU21" s="197">
        <f t="shared" si="19"/>
        <v>1.27</v>
      </c>
      <c r="AV21" s="198">
        <f t="shared" si="20"/>
        <v>2255.2200000000003</v>
      </c>
      <c r="AW21" s="199">
        <f t="shared" si="20"/>
        <v>69.939999999973097</v>
      </c>
      <c r="AX21" s="199">
        <f t="shared" si="20"/>
        <v>7.0199999999973004</v>
      </c>
      <c r="AY21" s="200"/>
      <c r="AZ21" s="197">
        <f t="shared" si="21"/>
        <v>1.28</v>
      </c>
      <c r="BA21" s="198">
        <f t="shared" si="22"/>
        <v>2931.9900000000002</v>
      </c>
      <c r="BB21" s="199">
        <f t="shared" si="23"/>
        <v>93.599999999963998</v>
      </c>
      <c r="BC21" s="199">
        <f t="shared" si="24"/>
        <v>7.0199999999973004</v>
      </c>
      <c r="BD21" s="95"/>
      <c r="BE21" s="95"/>
      <c r="BF21" s="95"/>
      <c r="BG21" s="95"/>
      <c r="BH21" s="107">
        <f t="shared" si="0"/>
        <v>1299.9999999995</v>
      </c>
      <c r="BI21" s="55">
        <v>1.26</v>
      </c>
      <c r="BJ21" s="120">
        <f>(BJ22-BJ20)/2+BJ20</f>
        <v>1337</v>
      </c>
      <c r="BK21" s="57">
        <f t="shared" si="25"/>
        <v>1363.74</v>
      </c>
      <c r="BL21" s="57">
        <f t="shared" si="40"/>
        <v>34.969999999986548</v>
      </c>
      <c r="BM21" s="57">
        <f t="shared" si="41"/>
        <v>3.5099999999986502</v>
      </c>
      <c r="BO21" s="67">
        <f t="shared" si="26"/>
        <v>1299.9999999995</v>
      </c>
      <c r="BP21" s="55">
        <v>1.25</v>
      </c>
      <c r="BQ21" s="120">
        <f>(BQ22-BQ20)/2+BQ20</f>
        <v>1645</v>
      </c>
      <c r="BR21" s="57">
        <f t="shared" si="27"/>
        <v>1677.9</v>
      </c>
      <c r="BS21" s="57">
        <f t="shared" si="28"/>
        <v>46.799999999981999</v>
      </c>
      <c r="BT21" s="57">
        <f t="shared" si="29"/>
        <v>3.5099999999986502</v>
      </c>
      <c r="BV21" s="67">
        <f t="shared" si="11"/>
        <v>1299.9999999995</v>
      </c>
      <c r="BW21" s="55">
        <v>1.27</v>
      </c>
      <c r="BX21" s="120">
        <f>(BX22-BX20)/2+BX20</f>
        <v>2211</v>
      </c>
      <c r="BY21" s="57">
        <f t="shared" si="30"/>
        <v>2255.2200000000003</v>
      </c>
      <c r="BZ21" s="57">
        <f t="shared" si="31"/>
        <v>69.939999999973097</v>
      </c>
      <c r="CA21" s="57">
        <f t="shared" si="32"/>
        <v>7.0199999999973004</v>
      </c>
      <c r="CC21" s="67">
        <f t="shared" si="12"/>
        <v>1299.9999999995</v>
      </c>
      <c r="CD21" s="55">
        <v>1.28</v>
      </c>
      <c r="CE21" s="120">
        <f>(CE22-CE20)/2+CE20</f>
        <v>2874.5</v>
      </c>
      <c r="CF21" s="57">
        <f t="shared" si="33"/>
        <v>2931.9900000000002</v>
      </c>
      <c r="CG21" s="57">
        <f t="shared" si="34"/>
        <v>93.599999999963998</v>
      </c>
      <c r="CH21" s="57">
        <f t="shared" si="35"/>
        <v>7.0199999999973004</v>
      </c>
      <c r="CU21" s="86" t="s">
        <v>61</v>
      </c>
      <c r="CV21" s="76">
        <v>3</v>
      </c>
      <c r="CW21" s="76" t="s">
        <v>62</v>
      </c>
      <c r="CX21" s="76" t="s">
        <v>63</v>
      </c>
      <c r="CY21" s="76" t="s">
        <v>64</v>
      </c>
      <c r="CZ21" s="77" t="s">
        <v>18</v>
      </c>
      <c r="DA21" s="77" t="s">
        <v>19</v>
      </c>
      <c r="DB21" s="83" t="s">
        <v>65</v>
      </c>
      <c r="DC21" s="83" t="s">
        <v>66</v>
      </c>
      <c r="DD21" s="83" t="s">
        <v>67</v>
      </c>
      <c r="DE21" s="83" t="s">
        <v>68</v>
      </c>
      <c r="DF21" s="83" t="s">
        <v>69</v>
      </c>
      <c r="DG21" s="51" t="s">
        <v>44</v>
      </c>
      <c r="DH21" s="83" t="s">
        <v>70</v>
      </c>
      <c r="DI21" s="83" t="s">
        <v>71</v>
      </c>
      <c r="DJ21" s="76" t="s">
        <v>72</v>
      </c>
      <c r="DK21" s="83" t="s">
        <v>73</v>
      </c>
      <c r="DL21" s="85" t="s">
        <v>74</v>
      </c>
      <c r="DM21" s="76" t="s">
        <v>75</v>
      </c>
      <c r="DN21" s="76" t="s">
        <v>76</v>
      </c>
      <c r="DO21" s="78" t="s">
        <v>80</v>
      </c>
    </row>
    <row r="22" spans="1:119" ht="15.75" thickBot="1" x14ac:dyDescent="0.3">
      <c r="A22" s="71">
        <v>1399.9999999994</v>
      </c>
      <c r="B22" s="140">
        <f t="shared" si="1"/>
        <v>7.9564427275536271</v>
      </c>
      <c r="C22" s="141">
        <f t="shared" si="2"/>
        <v>9.8496907699773928</v>
      </c>
      <c r="D22" s="141">
        <f t="shared" si="2"/>
        <v>13.14179082609944</v>
      </c>
      <c r="E22" s="142">
        <f t="shared" si="2"/>
        <v>16.823936819386642</v>
      </c>
      <c r="F22" s="140">
        <f t="shared" si="3"/>
        <v>10.608590303404835</v>
      </c>
      <c r="G22" s="141">
        <f t="shared" si="4"/>
        <v>13.132921026636524</v>
      </c>
      <c r="H22" s="141">
        <f t="shared" si="4"/>
        <v>17.522387768132585</v>
      </c>
      <c r="I22" s="142">
        <f t="shared" si="4"/>
        <v>22.431915759182189</v>
      </c>
      <c r="J22" s="140">
        <f t="shared" si="5"/>
        <v>13.260737879256045</v>
      </c>
      <c r="K22" s="141">
        <f t="shared" si="6"/>
        <v>16.416151283295655</v>
      </c>
      <c r="L22" s="141">
        <f t="shared" si="6"/>
        <v>21.902984710165732</v>
      </c>
      <c r="M22" s="142">
        <f t="shared" si="6"/>
        <v>28.039894698977736</v>
      </c>
      <c r="N22" s="140">
        <f t="shared" si="7"/>
        <v>15.912885455107254</v>
      </c>
      <c r="O22" s="141">
        <f t="shared" si="8"/>
        <v>19.699381539954786</v>
      </c>
      <c r="P22" s="141">
        <f t="shared" si="8"/>
        <v>26.28358165219888</v>
      </c>
      <c r="Q22" s="159">
        <f t="shared" si="8"/>
        <v>33.647873638773284</v>
      </c>
      <c r="R22" s="210">
        <f t="shared" si="13"/>
        <v>1399.9999999994</v>
      </c>
      <c r="S22" s="140">
        <f t="shared" si="9"/>
        <v>18.565033030958464</v>
      </c>
      <c r="T22" s="141">
        <f t="shared" si="10"/>
        <v>22.982611796613917</v>
      </c>
      <c r="U22" s="141">
        <f t="shared" si="10"/>
        <v>30.664178594232023</v>
      </c>
      <c r="V22" s="142">
        <f t="shared" si="10"/>
        <v>39.255852578568827</v>
      </c>
      <c r="W22" s="140">
        <f t="shared" si="36"/>
        <v>26.521475758512089</v>
      </c>
      <c r="X22" s="141">
        <f t="shared" si="37"/>
        <v>32.832302566591309</v>
      </c>
      <c r="Y22" s="141">
        <f t="shared" si="38"/>
        <v>43.805969420331465</v>
      </c>
      <c r="Z22" s="141">
        <f t="shared" si="39"/>
        <v>56.079789397955473</v>
      </c>
      <c r="AA22" s="93"/>
      <c r="AB22" s="93"/>
      <c r="AC22" s="93"/>
      <c r="AD22" s="93"/>
      <c r="AE22" s="93"/>
      <c r="AF22" s="93"/>
      <c r="AG22" s="93"/>
      <c r="AH22" s="97"/>
      <c r="AI22" s="204">
        <f t="shared" si="14"/>
        <v>1399.9999999994</v>
      </c>
      <c r="AJ22" s="190"/>
      <c r="AK22" s="201">
        <f t="shared" si="15"/>
        <v>1.27</v>
      </c>
      <c r="AL22" s="192">
        <f t="shared" si="16"/>
        <v>1455.54</v>
      </c>
      <c r="AM22" s="193">
        <f t="shared" si="16"/>
        <v>37.65999999998386</v>
      </c>
      <c r="AN22" s="193">
        <f t="shared" si="16"/>
        <v>3.7799999999983802</v>
      </c>
      <c r="AO22" s="194"/>
      <c r="AP22" s="201">
        <f t="shared" si="17"/>
        <v>1.25</v>
      </c>
      <c r="AQ22" s="192">
        <f t="shared" si="18"/>
        <v>1789.08</v>
      </c>
      <c r="AR22" s="193">
        <f t="shared" si="18"/>
        <v>50.399999999978398</v>
      </c>
      <c r="AS22" s="193">
        <f t="shared" si="18"/>
        <v>3.7799999999983802</v>
      </c>
      <c r="AT22" s="194"/>
      <c r="AU22" s="201">
        <f t="shared" si="19"/>
        <v>1.27</v>
      </c>
      <c r="AV22" s="192">
        <f t="shared" si="20"/>
        <v>2404.14</v>
      </c>
      <c r="AW22" s="193">
        <f t="shared" si="20"/>
        <v>75.31999999996772</v>
      </c>
      <c r="AX22" s="193">
        <f t="shared" si="20"/>
        <v>7.5599999999967604</v>
      </c>
      <c r="AY22" s="194"/>
      <c r="AZ22" s="201">
        <f t="shared" si="21"/>
        <v>1.29</v>
      </c>
      <c r="BA22" s="192">
        <f t="shared" si="22"/>
        <v>3099.78</v>
      </c>
      <c r="BB22" s="193">
        <f t="shared" si="23"/>
        <v>100.7999999999568</v>
      </c>
      <c r="BC22" s="193">
        <f t="shared" si="24"/>
        <v>7.5599999999967604</v>
      </c>
      <c r="BD22" s="93"/>
      <c r="BE22" s="93"/>
      <c r="BF22" s="93"/>
      <c r="BG22" s="93"/>
      <c r="BH22" s="107">
        <f t="shared" si="0"/>
        <v>1399.9999999994</v>
      </c>
      <c r="BI22" s="55">
        <v>1.27</v>
      </c>
      <c r="BJ22" s="56">
        <v>1427</v>
      </c>
      <c r="BK22" s="57">
        <f t="shared" si="25"/>
        <v>1455.54</v>
      </c>
      <c r="BL22" s="57">
        <f t="shared" si="40"/>
        <v>37.65999999998386</v>
      </c>
      <c r="BM22" s="57">
        <f t="shared" si="41"/>
        <v>3.7799999999983802</v>
      </c>
      <c r="BO22" s="67">
        <f t="shared" si="26"/>
        <v>1399.9999999994</v>
      </c>
      <c r="BP22" s="55">
        <v>1.25</v>
      </c>
      <c r="BQ22" s="56">
        <v>1754</v>
      </c>
      <c r="BR22" s="57">
        <f t="shared" si="27"/>
        <v>1789.08</v>
      </c>
      <c r="BS22" s="57">
        <f t="shared" si="28"/>
        <v>50.399999999978398</v>
      </c>
      <c r="BT22" s="57">
        <f t="shared" si="29"/>
        <v>3.7799999999983802</v>
      </c>
      <c r="BV22" s="67">
        <f t="shared" si="11"/>
        <v>1399.9999999994</v>
      </c>
      <c r="BW22" s="55">
        <v>1.27</v>
      </c>
      <c r="BX22" s="56">
        <v>2357</v>
      </c>
      <c r="BY22" s="57">
        <f t="shared" si="30"/>
        <v>2404.14</v>
      </c>
      <c r="BZ22" s="57">
        <f t="shared" si="31"/>
        <v>75.31999999996772</v>
      </c>
      <c r="CA22" s="57">
        <f t="shared" si="32"/>
        <v>7.5599999999967604</v>
      </c>
      <c r="CC22" s="67">
        <f t="shared" si="12"/>
        <v>1399.9999999994</v>
      </c>
      <c r="CD22" s="55">
        <v>1.29</v>
      </c>
      <c r="CE22" s="56">
        <v>3039</v>
      </c>
      <c r="CF22" s="57">
        <f t="shared" si="33"/>
        <v>3099.78</v>
      </c>
      <c r="CG22" s="57">
        <f t="shared" si="34"/>
        <v>100.7999999999568</v>
      </c>
      <c r="CH22" s="57">
        <f t="shared" si="35"/>
        <v>7.5599999999967604</v>
      </c>
      <c r="CU22" s="86" t="s">
        <v>22</v>
      </c>
      <c r="CV22" s="76">
        <v>4</v>
      </c>
      <c r="CW22" s="76" t="s">
        <v>20</v>
      </c>
      <c r="CX22" s="76" t="s">
        <v>21</v>
      </c>
      <c r="CY22" s="76" t="s">
        <v>24</v>
      </c>
      <c r="CZ22" s="77" t="s">
        <v>18</v>
      </c>
      <c r="DA22" s="77" t="s">
        <v>19</v>
      </c>
      <c r="DB22" s="76"/>
      <c r="DC22" s="76"/>
      <c r="DD22" s="76"/>
      <c r="DE22" s="76"/>
      <c r="DF22" s="76"/>
      <c r="DG22" s="51"/>
      <c r="DH22" s="76"/>
      <c r="DI22" s="76"/>
      <c r="DJ22" s="76"/>
      <c r="DK22" s="76"/>
      <c r="DL22" s="76"/>
      <c r="DM22" s="76"/>
      <c r="DN22" s="76"/>
      <c r="DO22" s="78"/>
    </row>
    <row r="23" spans="1:119" ht="15.75" thickBot="1" x14ac:dyDescent="0.3">
      <c r="A23" s="173">
        <v>1499.9999999992999</v>
      </c>
      <c r="B23" s="161">
        <f t="shared" si="1"/>
        <v>8.4526749649413446</v>
      </c>
      <c r="C23" s="162">
        <f t="shared" si="2"/>
        <v>10.450555600300984</v>
      </c>
      <c r="D23" s="162">
        <f t="shared" si="2"/>
        <v>13.941895613348175</v>
      </c>
      <c r="E23" s="163">
        <f t="shared" si="2"/>
        <v>17.701394531092063</v>
      </c>
      <c r="F23" s="161">
        <f t="shared" si="3"/>
        <v>11.270233286588459</v>
      </c>
      <c r="G23" s="162">
        <f t="shared" si="4"/>
        <v>13.934074133734645</v>
      </c>
      <c r="H23" s="162">
        <f t="shared" si="4"/>
        <v>18.589194151130901</v>
      </c>
      <c r="I23" s="163">
        <f t="shared" si="4"/>
        <v>23.60185937478942</v>
      </c>
      <c r="J23" s="161">
        <f t="shared" si="5"/>
        <v>14.087791608235573</v>
      </c>
      <c r="K23" s="162">
        <f t="shared" si="6"/>
        <v>17.417592667168307</v>
      </c>
      <c r="L23" s="162">
        <f t="shared" si="6"/>
        <v>23.236492688913625</v>
      </c>
      <c r="M23" s="163">
        <f t="shared" si="6"/>
        <v>29.502324218486773</v>
      </c>
      <c r="N23" s="161">
        <f t="shared" si="7"/>
        <v>16.905349929882689</v>
      </c>
      <c r="O23" s="162">
        <f t="shared" si="8"/>
        <v>20.901111200601967</v>
      </c>
      <c r="P23" s="162">
        <f t="shared" si="8"/>
        <v>27.883791226696349</v>
      </c>
      <c r="Q23" s="164">
        <f t="shared" si="8"/>
        <v>35.402789062184127</v>
      </c>
      <c r="R23" s="214">
        <f t="shared" si="13"/>
        <v>1499.9999999992999</v>
      </c>
      <c r="S23" s="161">
        <f t="shared" si="9"/>
        <v>19.722908251529802</v>
      </c>
      <c r="T23" s="162">
        <f t="shared" si="10"/>
        <v>24.384629734035627</v>
      </c>
      <c r="U23" s="162">
        <f t="shared" si="10"/>
        <v>32.531089764479077</v>
      </c>
      <c r="V23" s="163">
        <f t="shared" si="10"/>
        <v>41.303253905881483</v>
      </c>
      <c r="W23" s="161">
        <f t="shared" si="36"/>
        <v>28.175583216471146</v>
      </c>
      <c r="X23" s="162">
        <f t="shared" si="37"/>
        <v>34.835185334336614</v>
      </c>
      <c r="Y23" s="162">
        <f t="shared" si="38"/>
        <v>46.47298537782725</v>
      </c>
      <c r="Z23" s="162">
        <f t="shared" si="39"/>
        <v>59.004648436973547</v>
      </c>
      <c r="AA23" s="95"/>
      <c r="AB23" s="95"/>
      <c r="AC23" s="95"/>
      <c r="AD23" s="95"/>
      <c r="AE23" s="95"/>
      <c r="AF23" s="95"/>
      <c r="AG23" s="95"/>
      <c r="AH23" s="98"/>
      <c r="AI23" s="202">
        <f t="shared" si="14"/>
        <v>1499.9999999992999</v>
      </c>
      <c r="AJ23" s="196"/>
      <c r="AK23" s="197">
        <f t="shared" si="15"/>
        <v>1.27</v>
      </c>
      <c r="AL23" s="198">
        <f t="shared" si="16"/>
        <v>1546.32</v>
      </c>
      <c r="AM23" s="199">
        <f t="shared" si="16"/>
        <v>40.349999999981165</v>
      </c>
      <c r="AN23" s="199">
        <f t="shared" si="16"/>
        <v>4.0499999999981098</v>
      </c>
      <c r="AO23" s="200"/>
      <c r="AP23" s="197">
        <f t="shared" si="17"/>
        <v>1.25</v>
      </c>
      <c r="AQ23" s="198">
        <f t="shared" si="18"/>
        <v>1898.22</v>
      </c>
      <c r="AR23" s="199">
        <f t="shared" si="18"/>
        <v>53.99999999997479</v>
      </c>
      <c r="AS23" s="199">
        <f t="shared" si="18"/>
        <v>4.0499999999981098</v>
      </c>
      <c r="AT23" s="200"/>
      <c r="AU23" s="197">
        <f t="shared" si="19"/>
        <v>1.27</v>
      </c>
      <c r="AV23" s="198">
        <f t="shared" si="20"/>
        <v>2550.5100000000002</v>
      </c>
      <c r="AW23" s="199">
        <f t="shared" si="20"/>
        <v>80.69999999996233</v>
      </c>
      <c r="AX23" s="199">
        <f t="shared" si="20"/>
        <v>8.0999999999962196</v>
      </c>
      <c r="AY23" s="200"/>
      <c r="AZ23" s="197">
        <f t="shared" si="21"/>
        <v>1.29</v>
      </c>
      <c r="BA23" s="198">
        <f t="shared" si="22"/>
        <v>3261.4500000000003</v>
      </c>
      <c r="BB23" s="199">
        <f t="shared" si="23"/>
        <v>107.99999999994958</v>
      </c>
      <c r="BC23" s="199">
        <f t="shared" si="24"/>
        <v>8.0999999999962196</v>
      </c>
      <c r="BD23" s="95"/>
      <c r="BE23" s="95"/>
      <c r="BF23" s="95"/>
      <c r="BG23" s="95"/>
      <c r="BH23" s="107">
        <f t="shared" si="0"/>
        <v>1499.9999999992999</v>
      </c>
      <c r="BI23" s="55">
        <v>1.27</v>
      </c>
      <c r="BJ23" s="120">
        <f>(BJ24-BJ22)/2+BJ22</f>
        <v>1516</v>
      </c>
      <c r="BK23" s="57">
        <f t="shared" si="25"/>
        <v>1546.32</v>
      </c>
      <c r="BL23" s="57">
        <f t="shared" si="40"/>
        <v>40.349999999981165</v>
      </c>
      <c r="BM23" s="57">
        <f>$BM$18/1000*BH23</f>
        <v>4.0499999999981098</v>
      </c>
      <c r="BO23" s="67">
        <f t="shared" si="26"/>
        <v>1499.9999999992999</v>
      </c>
      <c r="BP23" s="55">
        <v>1.25</v>
      </c>
      <c r="BQ23" s="120">
        <f>(BQ24-BQ22)/2+BQ22</f>
        <v>1861</v>
      </c>
      <c r="BR23" s="57">
        <f t="shared" si="27"/>
        <v>1898.22</v>
      </c>
      <c r="BS23" s="57">
        <f t="shared" si="28"/>
        <v>53.99999999997479</v>
      </c>
      <c r="BT23" s="57">
        <f t="shared" si="29"/>
        <v>4.0499999999981098</v>
      </c>
      <c r="BV23" s="67">
        <f t="shared" si="11"/>
        <v>1499.9999999992999</v>
      </c>
      <c r="BW23" s="55">
        <v>1.27</v>
      </c>
      <c r="BX23" s="120">
        <f>(BX24-BX22)/2+BX22</f>
        <v>2500.5</v>
      </c>
      <c r="BY23" s="57">
        <f t="shared" si="30"/>
        <v>2550.5100000000002</v>
      </c>
      <c r="BZ23" s="57">
        <f t="shared" si="31"/>
        <v>80.69999999996233</v>
      </c>
      <c r="CA23" s="57">
        <f t="shared" si="32"/>
        <v>8.0999999999962196</v>
      </c>
      <c r="CC23" s="67">
        <f t="shared" si="12"/>
        <v>1499.9999999992999</v>
      </c>
      <c r="CD23" s="55">
        <v>1.29</v>
      </c>
      <c r="CE23" s="120">
        <f>(CE24-CE22)/2+CE22</f>
        <v>3197.5</v>
      </c>
      <c r="CF23" s="57">
        <f t="shared" si="33"/>
        <v>3261.4500000000003</v>
      </c>
      <c r="CG23" s="57">
        <f t="shared" si="34"/>
        <v>107.99999999994958</v>
      </c>
      <c r="CH23" s="57">
        <f t="shared" si="35"/>
        <v>8.0999999999962196</v>
      </c>
      <c r="CU23" s="86" t="s">
        <v>77</v>
      </c>
      <c r="CV23" s="76">
        <v>5</v>
      </c>
      <c r="CW23" s="76" t="s">
        <v>5</v>
      </c>
      <c r="CX23" s="76" t="s">
        <v>6</v>
      </c>
      <c r="CY23" s="76" t="s">
        <v>23</v>
      </c>
      <c r="CZ23" s="77" t="s">
        <v>18</v>
      </c>
      <c r="DA23" s="77" t="s">
        <v>19</v>
      </c>
      <c r="DB23" s="76"/>
      <c r="DC23" s="76"/>
      <c r="DD23" s="76"/>
      <c r="DE23" s="76"/>
      <c r="DF23" s="76"/>
      <c r="DG23" s="51"/>
      <c r="DH23" s="76"/>
      <c r="DI23" s="76"/>
      <c r="DJ23" s="76"/>
      <c r="DK23" s="76"/>
      <c r="DL23" s="76"/>
      <c r="DM23" s="76"/>
      <c r="DN23" s="76"/>
      <c r="DO23" s="78"/>
    </row>
    <row r="24" spans="1:119" ht="16.5" thickTop="1" thickBot="1" x14ac:dyDescent="0.3">
      <c r="A24" s="174">
        <v>1599.9999999992001</v>
      </c>
      <c r="B24" s="165">
        <f t="shared" si="1"/>
        <v>8.9489072023290639</v>
      </c>
      <c r="C24" s="166">
        <f t="shared" si="2"/>
        <v>11.051420430624578</v>
      </c>
      <c r="D24" s="166">
        <f t="shared" si="2"/>
        <v>14.742000400596913</v>
      </c>
      <c r="E24" s="167">
        <f t="shared" si="2"/>
        <v>18.578852242797492</v>
      </c>
      <c r="F24" s="165">
        <f t="shared" si="3"/>
        <v>11.931876269772085</v>
      </c>
      <c r="G24" s="166">
        <f t="shared" si="4"/>
        <v>14.735227240832771</v>
      </c>
      <c r="H24" s="166">
        <f t="shared" si="4"/>
        <v>19.656000534129216</v>
      </c>
      <c r="I24" s="167">
        <f t="shared" si="4"/>
        <v>24.771802990396655</v>
      </c>
      <c r="J24" s="165">
        <f t="shared" si="5"/>
        <v>14.914845337215105</v>
      </c>
      <c r="K24" s="166">
        <f t="shared" si="6"/>
        <v>18.419034051040963</v>
      </c>
      <c r="L24" s="166">
        <f t="shared" si="6"/>
        <v>24.570000667661521</v>
      </c>
      <c r="M24" s="167">
        <f t="shared" si="6"/>
        <v>30.964753737995817</v>
      </c>
      <c r="N24" s="165">
        <f t="shared" si="7"/>
        <v>17.897814404658128</v>
      </c>
      <c r="O24" s="166">
        <f t="shared" si="8"/>
        <v>22.102840861249156</v>
      </c>
      <c r="P24" s="166">
        <f t="shared" si="8"/>
        <v>29.484000801193826</v>
      </c>
      <c r="Q24" s="168">
        <f t="shared" si="8"/>
        <v>37.157704485594984</v>
      </c>
      <c r="R24" s="215">
        <f t="shared" si="13"/>
        <v>1599.9999999992001</v>
      </c>
      <c r="S24" s="165">
        <f t="shared" si="9"/>
        <v>20.880783472101147</v>
      </c>
      <c r="T24" s="166">
        <f t="shared" si="10"/>
        <v>25.786647671457349</v>
      </c>
      <c r="U24" s="166">
        <f t="shared" si="10"/>
        <v>34.398000934726127</v>
      </c>
      <c r="V24" s="167">
        <f t="shared" si="10"/>
        <v>43.350655233194146</v>
      </c>
      <c r="W24" s="165">
        <f t="shared" si="36"/>
        <v>29.829690674430211</v>
      </c>
      <c r="X24" s="166">
        <f t="shared" si="37"/>
        <v>36.838068102081927</v>
      </c>
      <c r="Y24" s="166">
        <f t="shared" si="38"/>
        <v>49.140001335323042</v>
      </c>
      <c r="Z24" s="166">
        <f t="shared" si="39"/>
        <v>61.929507475991635</v>
      </c>
      <c r="AA24" s="93"/>
      <c r="AB24" s="93"/>
      <c r="AC24" s="93"/>
      <c r="AD24" s="93"/>
      <c r="AE24" s="93"/>
      <c r="AF24" s="93"/>
      <c r="AG24" s="93"/>
      <c r="AH24" s="97"/>
      <c r="AI24" s="189">
        <f t="shared" si="14"/>
        <v>1599.9999999992001</v>
      </c>
      <c r="AJ24" s="190"/>
      <c r="AK24" s="201">
        <f t="shared" si="15"/>
        <v>1.27</v>
      </c>
      <c r="AL24" s="192">
        <f t="shared" si="16"/>
        <v>1637.1000000000001</v>
      </c>
      <c r="AM24" s="193">
        <f t="shared" si="16"/>
        <v>43.039999999978484</v>
      </c>
      <c r="AN24" s="193">
        <f t="shared" si="16"/>
        <v>4.3199999999978402</v>
      </c>
      <c r="AO24" s="194"/>
      <c r="AP24" s="201">
        <f t="shared" si="17"/>
        <v>1.25</v>
      </c>
      <c r="AQ24" s="192">
        <f t="shared" si="18"/>
        <v>2007.3600000000001</v>
      </c>
      <c r="AR24" s="193">
        <f t="shared" si="18"/>
        <v>57.599999999971196</v>
      </c>
      <c r="AS24" s="193">
        <f t="shared" si="18"/>
        <v>4.3199999999978402</v>
      </c>
      <c r="AT24" s="194"/>
      <c r="AU24" s="201">
        <f t="shared" si="19"/>
        <v>1.27</v>
      </c>
      <c r="AV24" s="192">
        <f t="shared" si="20"/>
        <v>2696.88</v>
      </c>
      <c r="AW24" s="193">
        <f t="shared" si="20"/>
        <v>86.079999999956968</v>
      </c>
      <c r="AX24" s="193">
        <f t="shared" si="20"/>
        <v>8.6399999999956805</v>
      </c>
      <c r="AY24" s="194"/>
      <c r="AZ24" s="201">
        <f t="shared" si="21"/>
        <v>1.29</v>
      </c>
      <c r="BA24" s="192">
        <f t="shared" si="22"/>
        <v>3423.12</v>
      </c>
      <c r="BB24" s="193">
        <f t="shared" si="23"/>
        <v>115.19999999994239</v>
      </c>
      <c r="BC24" s="193">
        <f t="shared" si="24"/>
        <v>8.6399999999956805</v>
      </c>
      <c r="BD24" s="93"/>
      <c r="BE24" s="93"/>
      <c r="BF24" s="93"/>
      <c r="BG24" s="93"/>
      <c r="BH24" s="107">
        <f t="shared" si="0"/>
        <v>1599.9999999992001</v>
      </c>
      <c r="BI24" s="55">
        <v>1.27</v>
      </c>
      <c r="BJ24" s="56">
        <v>1605</v>
      </c>
      <c r="BK24" s="57">
        <f t="shared" si="25"/>
        <v>1637.1000000000001</v>
      </c>
      <c r="BL24" s="57">
        <f t="shared" si="40"/>
        <v>43.039999999978484</v>
      </c>
      <c r="BM24" s="57">
        <f t="shared" si="41"/>
        <v>4.3199999999978402</v>
      </c>
      <c r="BO24" s="67">
        <f t="shared" si="26"/>
        <v>1599.9999999992001</v>
      </c>
      <c r="BP24" s="55">
        <v>1.25</v>
      </c>
      <c r="BQ24" s="56">
        <v>1968</v>
      </c>
      <c r="BR24" s="57">
        <f t="shared" si="27"/>
        <v>2007.3600000000001</v>
      </c>
      <c r="BS24" s="57">
        <f t="shared" si="28"/>
        <v>57.599999999971196</v>
      </c>
      <c r="BT24" s="57">
        <f t="shared" si="29"/>
        <v>4.3199999999978402</v>
      </c>
      <c r="BV24" s="67">
        <f t="shared" si="11"/>
        <v>1599.9999999992001</v>
      </c>
      <c r="BW24" s="55">
        <v>1.27</v>
      </c>
      <c r="BX24" s="56">
        <v>2644</v>
      </c>
      <c r="BY24" s="57">
        <f t="shared" si="30"/>
        <v>2696.88</v>
      </c>
      <c r="BZ24" s="57">
        <f t="shared" si="31"/>
        <v>86.079999999956968</v>
      </c>
      <c r="CA24" s="57">
        <f t="shared" si="32"/>
        <v>8.6399999999956805</v>
      </c>
      <c r="CC24" s="67">
        <f t="shared" si="12"/>
        <v>1599.9999999992001</v>
      </c>
      <c r="CD24" s="55">
        <v>1.29</v>
      </c>
      <c r="CE24" s="56">
        <v>3356</v>
      </c>
      <c r="CF24" s="57">
        <f t="shared" si="33"/>
        <v>3423.12</v>
      </c>
      <c r="CG24" s="57">
        <f t="shared" si="34"/>
        <v>115.19999999994239</v>
      </c>
      <c r="CH24" s="57">
        <f t="shared" si="35"/>
        <v>8.6399999999956805</v>
      </c>
      <c r="CU24" s="87" t="s">
        <v>78</v>
      </c>
      <c r="CV24" s="79">
        <v>6</v>
      </c>
      <c r="CW24" s="79" t="s">
        <v>5</v>
      </c>
      <c r="CX24" s="79" t="s">
        <v>6</v>
      </c>
      <c r="CY24" s="79" t="s">
        <v>23</v>
      </c>
      <c r="CZ24" s="80" t="s">
        <v>18</v>
      </c>
      <c r="DA24" s="80" t="s">
        <v>19</v>
      </c>
      <c r="DB24" s="79"/>
      <c r="DC24" s="79"/>
      <c r="DD24" s="79"/>
      <c r="DE24" s="79"/>
      <c r="DF24" s="79"/>
      <c r="DG24" s="82"/>
      <c r="DH24" s="79"/>
      <c r="DI24" s="79"/>
      <c r="DJ24" s="79"/>
      <c r="DK24" s="79"/>
      <c r="DL24" s="79"/>
      <c r="DM24" s="79"/>
      <c r="DN24" s="79"/>
      <c r="DO24" s="81"/>
    </row>
    <row r="25" spans="1:119" ht="15.75" thickBot="1" x14ac:dyDescent="0.3">
      <c r="A25" s="72">
        <v>1699.9999999991001</v>
      </c>
      <c r="B25" s="143">
        <f t="shared" si="1"/>
        <v>9.4339881534833481</v>
      </c>
      <c r="C25" s="144">
        <f t="shared" si="2"/>
        <v>11.638246363043413</v>
      </c>
      <c r="D25" s="144">
        <f t="shared" si="2"/>
        <v>15.528166080053856</v>
      </c>
      <c r="E25" s="145">
        <f t="shared" si="2"/>
        <v>19.431397905905595</v>
      </c>
      <c r="F25" s="143">
        <f t="shared" si="3"/>
        <v>12.578650871311131</v>
      </c>
      <c r="G25" s="144">
        <f t="shared" si="4"/>
        <v>15.517661817391218</v>
      </c>
      <c r="H25" s="144">
        <f t="shared" si="4"/>
        <v>20.704221440071809</v>
      </c>
      <c r="I25" s="145">
        <f t="shared" si="4"/>
        <v>25.908530541207458</v>
      </c>
      <c r="J25" s="143">
        <f t="shared" si="5"/>
        <v>15.723313589138915</v>
      </c>
      <c r="K25" s="144">
        <f t="shared" si="6"/>
        <v>19.397077271739022</v>
      </c>
      <c r="L25" s="144">
        <f t="shared" si="6"/>
        <v>25.88027680008976</v>
      </c>
      <c r="M25" s="145">
        <f t="shared" si="6"/>
        <v>32.385663176509325</v>
      </c>
      <c r="N25" s="143">
        <f t="shared" si="7"/>
        <v>18.867976306966696</v>
      </c>
      <c r="O25" s="144">
        <f t="shared" si="8"/>
        <v>23.276492726086826</v>
      </c>
      <c r="P25" s="144">
        <f t="shared" si="8"/>
        <v>31.056332160107711</v>
      </c>
      <c r="Q25" s="160">
        <f t="shared" si="8"/>
        <v>38.862795811811189</v>
      </c>
      <c r="R25" s="211">
        <f t="shared" si="13"/>
        <v>1699.9999999991001</v>
      </c>
      <c r="S25" s="143">
        <f t="shared" si="9"/>
        <v>22.012639024794481</v>
      </c>
      <c r="T25" s="144">
        <f t="shared" si="10"/>
        <v>27.155908180434633</v>
      </c>
      <c r="U25" s="144">
        <f t="shared" si="10"/>
        <v>36.232387520125663</v>
      </c>
      <c r="V25" s="145">
        <f t="shared" si="10"/>
        <v>45.339928447113053</v>
      </c>
      <c r="W25" s="143">
        <f t="shared" si="36"/>
        <v>31.446627178277826</v>
      </c>
      <c r="X25" s="144">
        <f t="shared" si="37"/>
        <v>38.794154543478044</v>
      </c>
      <c r="Y25" s="144">
        <f t="shared" si="38"/>
        <v>51.76055360017952</v>
      </c>
      <c r="Z25" s="144">
        <f t="shared" si="39"/>
        <v>64.771326353018651</v>
      </c>
      <c r="AA25" s="95"/>
      <c r="AB25" s="95"/>
      <c r="AC25" s="95"/>
      <c r="AD25" s="95"/>
      <c r="AE25" s="95"/>
      <c r="AF25" s="95"/>
      <c r="AG25" s="95"/>
      <c r="AH25" s="98"/>
      <c r="AI25" s="195">
        <f t="shared" si="14"/>
        <v>1699.9999999991001</v>
      </c>
      <c r="AJ25" s="196"/>
      <c r="AK25" s="197">
        <f t="shared" si="15"/>
        <v>1.27</v>
      </c>
      <c r="AL25" s="198">
        <f t="shared" si="16"/>
        <v>1725.84</v>
      </c>
      <c r="AM25" s="199">
        <f t="shared" si="16"/>
        <v>45.729999999975789</v>
      </c>
      <c r="AN25" s="199">
        <f t="shared" si="16"/>
        <v>4.5899999999975707</v>
      </c>
      <c r="AO25" s="200"/>
      <c r="AP25" s="197">
        <f t="shared" si="17"/>
        <v>1.25</v>
      </c>
      <c r="AQ25" s="198">
        <f t="shared" si="18"/>
        <v>2113.9499999999998</v>
      </c>
      <c r="AR25" s="199">
        <f t="shared" si="18"/>
        <v>61.199999999967595</v>
      </c>
      <c r="AS25" s="199">
        <f t="shared" si="18"/>
        <v>4.5899999999975707</v>
      </c>
      <c r="AT25" s="200"/>
      <c r="AU25" s="197">
        <f t="shared" si="19"/>
        <v>1.27</v>
      </c>
      <c r="AV25" s="198">
        <f t="shared" si="20"/>
        <v>2840.7000000000003</v>
      </c>
      <c r="AW25" s="199">
        <f t="shared" si="20"/>
        <v>91.459999999951577</v>
      </c>
      <c r="AX25" s="199">
        <f t="shared" si="20"/>
        <v>9.1799999999951414</v>
      </c>
      <c r="AY25" s="200"/>
      <c r="AZ25" s="197">
        <f t="shared" si="21"/>
        <v>1.29</v>
      </c>
      <c r="BA25" s="198">
        <f t="shared" si="22"/>
        <v>3580.2000000000003</v>
      </c>
      <c r="BB25" s="199">
        <f t="shared" si="23"/>
        <v>122.39999999993519</v>
      </c>
      <c r="BC25" s="199">
        <f t="shared" si="24"/>
        <v>9.1799999999951414</v>
      </c>
      <c r="BD25" s="95"/>
      <c r="BE25" s="95"/>
      <c r="BF25" s="95"/>
      <c r="BG25" s="95"/>
      <c r="BH25" s="107">
        <f t="shared" si="0"/>
        <v>1699.9999999991001</v>
      </c>
      <c r="BI25" s="55">
        <v>1.27</v>
      </c>
      <c r="BJ25" s="120">
        <f>(BJ26-BJ24)/2+BJ24</f>
        <v>1692</v>
      </c>
      <c r="BK25" s="57">
        <f t="shared" si="25"/>
        <v>1725.84</v>
      </c>
      <c r="BL25" s="57">
        <f t="shared" si="40"/>
        <v>45.729999999975789</v>
      </c>
      <c r="BM25" s="57">
        <f t="shared" si="41"/>
        <v>4.5899999999975707</v>
      </c>
      <c r="BO25" s="67">
        <f t="shared" si="26"/>
        <v>1699.9999999991001</v>
      </c>
      <c r="BP25" s="55">
        <v>1.25</v>
      </c>
      <c r="BQ25" s="120">
        <f>(BQ26-BQ24)/2+BQ24</f>
        <v>2072.5</v>
      </c>
      <c r="BR25" s="57">
        <f t="shared" si="27"/>
        <v>2113.9499999999998</v>
      </c>
      <c r="BS25" s="57">
        <f t="shared" si="28"/>
        <v>61.199999999967595</v>
      </c>
      <c r="BT25" s="57">
        <f t="shared" si="29"/>
        <v>4.5899999999975707</v>
      </c>
      <c r="BV25" s="67">
        <f t="shared" si="11"/>
        <v>1699.9999999991001</v>
      </c>
      <c r="BW25" s="55">
        <v>1.27</v>
      </c>
      <c r="BX25" s="120">
        <f>(BX26-BX24)/2+BX24</f>
        <v>2785</v>
      </c>
      <c r="BY25" s="57">
        <f t="shared" si="30"/>
        <v>2840.7000000000003</v>
      </c>
      <c r="BZ25" s="57">
        <f t="shared" si="31"/>
        <v>91.459999999951577</v>
      </c>
      <c r="CA25" s="57">
        <f t="shared" si="32"/>
        <v>9.1799999999951414</v>
      </c>
      <c r="CC25" s="67">
        <f t="shared" si="12"/>
        <v>1699.9999999991001</v>
      </c>
      <c r="CD25" s="55">
        <v>1.29</v>
      </c>
      <c r="CE25" s="120">
        <f>(CE26-CE24)/2+CE24</f>
        <v>3510</v>
      </c>
      <c r="CF25" s="57">
        <f t="shared" si="33"/>
        <v>3580.2000000000003</v>
      </c>
      <c r="CG25" s="57">
        <f t="shared" si="34"/>
        <v>122.39999999993519</v>
      </c>
      <c r="CH25" s="57">
        <f t="shared" si="35"/>
        <v>9.1799999999951414</v>
      </c>
    </row>
    <row r="26" spans="1:119" ht="15.75" thickBot="1" x14ac:dyDescent="0.3">
      <c r="A26" s="71">
        <v>1799.999999999</v>
      </c>
      <c r="B26" s="140">
        <f t="shared" si="1"/>
        <v>9.8837532892415716</v>
      </c>
      <c r="C26" s="141">
        <f t="shared" si="2"/>
        <v>12.225072295462249</v>
      </c>
      <c r="D26" s="141">
        <f t="shared" si="2"/>
        <v>16.256246275615982</v>
      </c>
      <c r="E26" s="142">
        <f t="shared" si="2"/>
        <v>20.211724694537622</v>
      </c>
      <c r="F26" s="140">
        <f t="shared" si="3"/>
        <v>13.178337718988761</v>
      </c>
      <c r="G26" s="141">
        <f t="shared" si="4"/>
        <v>16.300096393949666</v>
      </c>
      <c r="H26" s="141">
        <f t="shared" si="4"/>
        <v>21.674995034154644</v>
      </c>
      <c r="I26" s="142">
        <f t="shared" si="4"/>
        <v>26.948966259383493</v>
      </c>
      <c r="J26" s="140">
        <f t="shared" si="5"/>
        <v>16.47292214873595</v>
      </c>
      <c r="K26" s="141">
        <f t="shared" si="6"/>
        <v>20.37512049243708</v>
      </c>
      <c r="L26" s="141">
        <f t="shared" si="6"/>
        <v>27.093743792693306</v>
      </c>
      <c r="M26" s="142">
        <f t="shared" si="6"/>
        <v>33.686207824229371</v>
      </c>
      <c r="N26" s="140">
        <f t="shared" si="7"/>
        <v>19.767506578483143</v>
      </c>
      <c r="O26" s="141">
        <f t="shared" si="8"/>
        <v>24.450144590924499</v>
      </c>
      <c r="P26" s="141">
        <f t="shared" si="8"/>
        <v>32.512492551231965</v>
      </c>
      <c r="Q26" s="159">
        <f t="shared" si="8"/>
        <v>40.423449389075245</v>
      </c>
      <c r="R26" s="210">
        <f t="shared" si="13"/>
        <v>1799.999999999</v>
      </c>
      <c r="S26" s="140">
        <f t="shared" si="9"/>
        <v>23.062091008230333</v>
      </c>
      <c r="T26" s="141">
        <f t="shared" si="10"/>
        <v>28.525168689411913</v>
      </c>
      <c r="U26" s="141">
        <f t="shared" si="10"/>
        <v>37.931241309770627</v>
      </c>
      <c r="V26" s="142">
        <f t="shared" si="10"/>
        <v>47.160690953921119</v>
      </c>
      <c r="W26" s="140">
        <f t="shared" si="36"/>
        <v>32.945844297471901</v>
      </c>
      <c r="X26" s="141">
        <f t="shared" si="37"/>
        <v>40.750240984874161</v>
      </c>
      <c r="Y26" s="141">
        <f t="shared" si="38"/>
        <v>54.187487585386613</v>
      </c>
      <c r="Z26" s="141">
        <f t="shared" si="39"/>
        <v>67.372415648458741</v>
      </c>
      <c r="AA26" s="93"/>
      <c r="AB26" s="93"/>
      <c r="AC26" s="93"/>
      <c r="AD26" s="93"/>
      <c r="AE26" s="93"/>
      <c r="AF26" s="93"/>
      <c r="AG26" s="93"/>
      <c r="AH26" s="97"/>
      <c r="AI26" s="189">
        <f t="shared" si="14"/>
        <v>1799.999999999</v>
      </c>
      <c r="AJ26" s="190"/>
      <c r="AK26" s="201">
        <f t="shared" si="15"/>
        <v>1.28</v>
      </c>
      <c r="AL26" s="192">
        <f t="shared" si="16"/>
        <v>1814.58</v>
      </c>
      <c r="AM26" s="193">
        <f t="shared" si="16"/>
        <v>48.419999999973101</v>
      </c>
      <c r="AN26" s="193">
        <f t="shared" si="16"/>
        <v>4.8599999999973003</v>
      </c>
      <c r="AO26" s="194"/>
      <c r="AP26" s="201">
        <f t="shared" si="17"/>
        <v>1.25</v>
      </c>
      <c r="AQ26" s="192">
        <f t="shared" si="18"/>
        <v>2220.54</v>
      </c>
      <c r="AR26" s="193">
        <f t="shared" si="18"/>
        <v>64.799999999964001</v>
      </c>
      <c r="AS26" s="193">
        <f t="shared" si="18"/>
        <v>4.8599999999973003</v>
      </c>
      <c r="AT26" s="194"/>
      <c r="AU26" s="201">
        <f t="shared" si="19"/>
        <v>1.28</v>
      </c>
      <c r="AV26" s="192">
        <f t="shared" si="20"/>
        <v>2984.52</v>
      </c>
      <c r="AW26" s="193">
        <f t="shared" si="20"/>
        <v>96.839999999946201</v>
      </c>
      <c r="AX26" s="193">
        <f t="shared" si="20"/>
        <v>9.7199999999946005</v>
      </c>
      <c r="AY26" s="194"/>
      <c r="AZ26" s="201">
        <f t="shared" si="21"/>
        <v>1.3</v>
      </c>
      <c r="BA26" s="192">
        <f t="shared" si="22"/>
        <v>3737.28</v>
      </c>
      <c r="BB26" s="193">
        <f t="shared" si="23"/>
        <v>129.599999999928</v>
      </c>
      <c r="BC26" s="193">
        <f t="shared" si="24"/>
        <v>9.7199999999946005</v>
      </c>
      <c r="BD26" s="93"/>
      <c r="BE26" s="93"/>
      <c r="BF26" s="93"/>
      <c r="BG26" s="93"/>
      <c r="BH26" s="107">
        <f t="shared" si="0"/>
        <v>1799.999999999</v>
      </c>
      <c r="BI26" s="55">
        <v>1.28</v>
      </c>
      <c r="BJ26" s="56">
        <v>1779</v>
      </c>
      <c r="BK26" s="57">
        <f t="shared" si="25"/>
        <v>1814.58</v>
      </c>
      <c r="BL26" s="57">
        <f t="shared" si="40"/>
        <v>48.419999999973101</v>
      </c>
      <c r="BM26" s="57">
        <f t="shared" si="41"/>
        <v>4.8599999999973003</v>
      </c>
      <c r="BO26" s="67">
        <f t="shared" si="26"/>
        <v>1799.999999999</v>
      </c>
      <c r="BP26" s="55">
        <v>1.25</v>
      </c>
      <c r="BQ26" s="56">
        <v>2177</v>
      </c>
      <c r="BR26" s="57">
        <f t="shared" si="27"/>
        <v>2220.54</v>
      </c>
      <c r="BS26" s="57">
        <f t="shared" si="28"/>
        <v>64.799999999964001</v>
      </c>
      <c r="BT26" s="57">
        <f t="shared" si="29"/>
        <v>4.8599999999973003</v>
      </c>
      <c r="BV26" s="67">
        <f t="shared" si="11"/>
        <v>1799.999999999</v>
      </c>
      <c r="BW26" s="55">
        <v>1.28</v>
      </c>
      <c r="BX26" s="56">
        <v>2926</v>
      </c>
      <c r="BY26" s="57">
        <f t="shared" si="30"/>
        <v>2984.52</v>
      </c>
      <c r="BZ26" s="57">
        <f t="shared" si="31"/>
        <v>96.839999999946201</v>
      </c>
      <c r="CA26" s="57">
        <f t="shared" si="32"/>
        <v>9.7199999999946005</v>
      </c>
      <c r="CC26" s="67">
        <f t="shared" si="12"/>
        <v>1799.999999999</v>
      </c>
      <c r="CD26" s="55">
        <v>1.3</v>
      </c>
      <c r="CE26" s="56">
        <v>3664</v>
      </c>
      <c r="CF26" s="57">
        <f t="shared" si="33"/>
        <v>3737.28</v>
      </c>
      <c r="CG26" s="57">
        <f t="shared" si="34"/>
        <v>129.599999999928</v>
      </c>
      <c r="CH26" s="57">
        <f t="shared" si="35"/>
        <v>9.7199999999946005</v>
      </c>
    </row>
    <row r="27" spans="1:119" ht="15.75" thickBot="1" x14ac:dyDescent="0.3">
      <c r="A27" s="72">
        <v>1899.9999999989</v>
      </c>
      <c r="B27" s="143">
        <f t="shared" si="1"/>
        <v>10.361551368429192</v>
      </c>
      <c r="C27" s="144">
        <f t="shared" si="2"/>
        <v>12.806282668719181</v>
      </c>
      <c r="D27" s="144">
        <f t="shared" si="2"/>
        <v>17.025723414772791</v>
      </c>
      <c r="E27" s="145">
        <f t="shared" si="2"/>
        <v>21.033653455314397</v>
      </c>
      <c r="F27" s="143">
        <f t="shared" si="3"/>
        <v>13.815401824572254</v>
      </c>
      <c r="G27" s="144">
        <f t="shared" si="4"/>
        <v>17.07504355829224</v>
      </c>
      <c r="H27" s="144">
        <f t="shared" si="4"/>
        <v>22.700964553030385</v>
      </c>
      <c r="I27" s="145">
        <f t="shared" si="4"/>
        <v>28.044871273752531</v>
      </c>
      <c r="J27" s="143">
        <f t="shared" si="5"/>
        <v>17.269252280715317</v>
      </c>
      <c r="K27" s="144">
        <f t="shared" si="6"/>
        <v>21.343804447865303</v>
      </c>
      <c r="L27" s="144">
        <f t="shared" si="6"/>
        <v>28.376205691287982</v>
      </c>
      <c r="M27" s="145">
        <f t="shared" si="6"/>
        <v>35.05608909219066</v>
      </c>
      <c r="N27" s="143">
        <f t="shared" si="7"/>
        <v>20.723102736858383</v>
      </c>
      <c r="O27" s="144">
        <f t="shared" si="8"/>
        <v>25.612565337438362</v>
      </c>
      <c r="P27" s="144">
        <f t="shared" si="8"/>
        <v>34.051446829545583</v>
      </c>
      <c r="Q27" s="160">
        <f t="shared" si="8"/>
        <v>42.067306910628794</v>
      </c>
      <c r="R27" s="211">
        <f t="shared" si="13"/>
        <v>1899.9999999989</v>
      </c>
      <c r="S27" s="143">
        <f t="shared" si="9"/>
        <v>24.176953193001445</v>
      </c>
      <c r="T27" s="144">
        <f t="shared" si="10"/>
        <v>29.881326227011421</v>
      </c>
      <c r="U27" s="144">
        <f t="shared" si="10"/>
        <v>39.72668796780318</v>
      </c>
      <c r="V27" s="145">
        <f t="shared" si="10"/>
        <v>49.078524729066928</v>
      </c>
      <c r="W27" s="143">
        <f t="shared" si="36"/>
        <v>34.538504561430635</v>
      </c>
      <c r="X27" s="144">
        <f t="shared" si="37"/>
        <v>42.687608895730605</v>
      </c>
      <c r="Y27" s="144">
        <f t="shared" si="38"/>
        <v>56.752411382575964</v>
      </c>
      <c r="Z27" s="144">
        <f t="shared" si="39"/>
        <v>70.112178184381321</v>
      </c>
      <c r="AA27" s="95"/>
      <c r="AB27" s="95"/>
      <c r="AC27" s="95"/>
      <c r="AD27" s="95"/>
      <c r="AE27" s="95"/>
      <c r="AF27" s="95"/>
      <c r="AG27" s="95"/>
      <c r="AH27" s="98"/>
      <c r="AI27" s="202">
        <f t="shared" si="14"/>
        <v>1899.9999999989</v>
      </c>
      <c r="AJ27" s="196"/>
      <c r="AK27" s="197">
        <f t="shared" si="15"/>
        <v>1.28</v>
      </c>
      <c r="AL27" s="198">
        <f t="shared" si="16"/>
        <v>1902.3</v>
      </c>
      <c r="AM27" s="199">
        <f t="shared" si="16"/>
        <v>51.109999999970412</v>
      </c>
      <c r="AN27" s="199">
        <f t="shared" si="16"/>
        <v>5.1299999999970298</v>
      </c>
      <c r="AO27" s="200"/>
      <c r="AP27" s="197">
        <f t="shared" si="17"/>
        <v>1.25</v>
      </c>
      <c r="AQ27" s="198">
        <f t="shared" si="18"/>
        <v>2326.11</v>
      </c>
      <c r="AR27" s="199">
        <f t="shared" si="18"/>
        <v>68.3999999999604</v>
      </c>
      <c r="AS27" s="199">
        <f t="shared" si="18"/>
        <v>5.1299999999970298</v>
      </c>
      <c r="AT27" s="200"/>
      <c r="AU27" s="197">
        <f t="shared" si="19"/>
        <v>1.28</v>
      </c>
      <c r="AV27" s="198">
        <f t="shared" si="20"/>
        <v>3125.79</v>
      </c>
      <c r="AW27" s="199">
        <f t="shared" si="20"/>
        <v>102.21999999994082</v>
      </c>
      <c r="AX27" s="199">
        <f t="shared" si="20"/>
        <v>10.25999999999406</v>
      </c>
      <c r="AY27" s="200"/>
      <c r="AZ27" s="197">
        <f t="shared" si="21"/>
        <v>1.3</v>
      </c>
      <c r="BA27" s="198">
        <f t="shared" si="22"/>
        <v>3889.26</v>
      </c>
      <c r="BB27" s="199">
        <f t="shared" si="23"/>
        <v>136.7999999999208</v>
      </c>
      <c r="BC27" s="199">
        <f t="shared" si="24"/>
        <v>10.25999999999406</v>
      </c>
      <c r="BD27" s="95"/>
      <c r="BE27" s="95"/>
      <c r="BF27" s="95"/>
      <c r="BG27" s="95"/>
      <c r="BH27" s="107">
        <f t="shared" si="0"/>
        <v>1899.9999999989</v>
      </c>
      <c r="BI27" s="55">
        <v>1.28</v>
      </c>
      <c r="BJ27" s="120">
        <f>(BJ28-BJ26)/2+BJ26</f>
        <v>1865</v>
      </c>
      <c r="BK27" s="57">
        <f t="shared" si="25"/>
        <v>1902.3</v>
      </c>
      <c r="BL27" s="57">
        <f t="shared" si="40"/>
        <v>51.109999999970412</v>
      </c>
      <c r="BM27" s="57">
        <f t="shared" si="41"/>
        <v>5.1299999999970298</v>
      </c>
      <c r="BO27" s="67">
        <f t="shared" si="26"/>
        <v>1899.9999999989</v>
      </c>
      <c r="BP27" s="55">
        <v>1.25</v>
      </c>
      <c r="BQ27" s="120">
        <f>(BQ28-BQ26)/2+BQ26</f>
        <v>2280.5</v>
      </c>
      <c r="BR27" s="57">
        <f t="shared" si="27"/>
        <v>2326.11</v>
      </c>
      <c r="BS27" s="57">
        <f t="shared" si="28"/>
        <v>68.3999999999604</v>
      </c>
      <c r="BT27" s="57">
        <f t="shared" si="29"/>
        <v>5.1299999999970298</v>
      </c>
      <c r="BV27" s="67">
        <f t="shared" si="11"/>
        <v>1899.9999999989</v>
      </c>
      <c r="BW27" s="55">
        <v>1.28</v>
      </c>
      <c r="BX27" s="120">
        <f>(BX28-BX26)/2+BX26</f>
        <v>3064.5</v>
      </c>
      <c r="BY27" s="57">
        <f t="shared" si="30"/>
        <v>3125.79</v>
      </c>
      <c r="BZ27" s="57">
        <f t="shared" si="31"/>
        <v>102.21999999994082</v>
      </c>
      <c r="CA27" s="57">
        <f t="shared" si="32"/>
        <v>10.25999999999406</v>
      </c>
      <c r="CC27" s="67">
        <f t="shared" si="12"/>
        <v>1899.9999999989</v>
      </c>
      <c r="CD27" s="55">
        <v>1.3</v>
      </c>
      <c r="CE27" s="120">
        <f>(CE28-CE26)/2+CE26</f>
        <v>3813</v>
      </c>
      <c r="CF27" s="57">
        <f t="shared" si="33"/>
        <v>3889.26</v>
      </c>
      <c r="CG27" s="57">
        <f t="shared" si="34"/>
        <v>136.7999999999208</v>
      </c>
      <c r="CH27" s="57">
        <f t="shared" si="35"/>
        <v>10.25999999999406</v>
      </c>
    </row>
    <row r="28" spans="1:119" ht="15.75" thickBot="1" x14ac:dyDescent="0.3">
      <c r="A28" s="73">
        <v>1999.9999999987999</v>
      </c>
      <c r="B28" s="169">
        <f t="shared" si="1"/>
        <v>10.839349447616808</v>
      </c>
      <c r="C28" s="170">
        <f t="shared" si="2"/>
        <v>13.387493041976112</v>
      </c>
      <c r="D28" s="170">
        <f t="shared" si="2"/>
        <v>17.795200553929593</v>
      </c>
      <c r="E28" s="171">
        <f t="shared" si="2"/>
        <v>21.855582216091172</v>
      </c>
      <c r="F28" s="169">
        <f t="shared" si="3"/>
        <v>14.452465930155745</v>
      </c>
      <c r="G28" s="170">
        <f t="shared" si="4"/>
        <v>17.849990722634818</v>
      </c>
      <c r="H28" s="170">
        <f t="shared" si="4"/>
        <v>23.726934071906125</v>
      </c>
      <c r="I28" s="171">
        <f t="shared" si="4"/>
        <v>29.140776288121561</v>
      </c>
      <c r="J28" s="169">
        <f t="shared" si="5"/>
        <v>18.065582412694681</v>
      </c>
      <c r="K28" s="170">
        <f t="shared" si="6"/>
        <v>22.312488403293521</v>
      </c>
      <c r="L28" s="170">
        <f t="shared" si="6"/>
        <v>29.658667589882658</v>
      </c>
      <c r="M28" s="171">
        <f t="shared" si="6"/>
        <v>36.42597036015195</v>
      </c>
      <c r="N28" s="169">
        <f t="shared" si="7"/>
        <v>21.678698895233616</v>
      </c>
      <c r="O28" s="170">
        <f t="shared" si="8"/>
        <v>26.774986083952225</v>
      </c>
      <c r="P28" s="170">
        <f t="shared" si="8"/>
        <v>35.590401107859186</v>
      </c>
      <c r="Q28" s="172">
        <f t="shared" si="8"/>
        <v>43.711164432182343</v>
      </c>
      <c r="R28" s="212">
        <f t="shared" si="13"/>
        <v>1999.9999999987999</v>
      </c>
      <c r="S28" s="169">
        <f t="shared" si="9"/>
        <v>25.291815377772554</v>
      </c>
      <c r="T28" s="170">
        <f t="shared" si="10"/>
        <v>31.237483764610932</v>
      </c>
      <c r="U28" s="170">
        <f t="shared" si="10"/>
        <v>41.522134625835719</v>
      </c>
      <c r="V28" s="171">
        <f t="shared" si="10"/>
        <v>50.996358504212729</v>
      </c>
      <c r="W28" s="169">
        <f t="shared" si="36"/>
        <v>36.131164825389362</v>
      </c>
      <c r="X28" s="170">
        <f t="shared" si="37"/>
        <v>44.624976806587043</v>
      </c>
      <c r="Y28" s="170">
        <f t="shared" si="38"/>
        <v>59.317335179765315</v>
      </c>
      <c r="Z28" s="170">
        <f t="shared" si="39"/>
        <v>72.851940720303901</v>
      </c>
      <c r="AA28" s="93"/>
      <c r="AB28" s="93"/>
      <c r="AC28" s="93"/>
      <c r="AD28" s="93"/>
      <c r="AE28" s="93"/>
      <c r="AF28" s="93"/>
      <c r="AG28" s="93"/>
      <c r="AH28" s="97"/>
      <c r="AI28" s="189">
        <f t="shared" si="14"/>
        <v>1999.9999999987999</v>
      </c>
      <c r="AJ28" s="190"/>
      <c r="AK28" s="201">
        <f t="shared" si="15"/>
        <v>1.28</v>
      </c>
      <c r="AL28" s="192">
        <f t="shared" si="16"/>
        <v>1990.02</v>
      </c>
      <c r="AM28" s="193">
        <f t="shared" si="16"/>
        <v>53.799999999967717</v>
      </c>
      <c r="AN28" s="193">
        <f t="shared" si="16"/>
        <v>5.3999999999967603</v>
      </c>
      <c r="AO28" s="194"/>
      <c r="AP28" s="201">
        <f t="shared" si="17"/>
        <v>1.25</v>
      </c>
      <c r="AQ28" s="192">
        <f t="shared" si="18"/>
        <v>2431.6799999999998</v>
      </c>
      <c r="AR28" s="193">
        <f t="shared" si="18"/>
        <v>71.999999999956785</v>
      </c>
      <c r="AS28" s="193">
        <f t="shared" si="18"/>
        <v>5.3999999999967603</v>
      </c>
      <c r="AT28" s="194"/>
      <c r="AU28" s="201">
        <f t="shared" si="19"/>
        <v>1.28</v>
      </c>
      <c r="AV28" s="192">
        <f t="shared" si="20"/>
        <v>3267.06</v>
      </c>
      <c r="AW28" s="193">
        <f t="shared" si="20"/>
        <v>107.59999999993543</v>
      </c>
      <c r="AX28" s="193">
        <f t="shared" si="20"/>
        <v>10.799999999993521</v>
      </c>
      <c r="AY28" s="194"/>
      <c r="AZ28" s="201">
        <f t="shared" si="21"/>
        <v>1.3</v>
      </c>
      <c r="BA28" s="192">
        <f t="shared" si="22"/>
        <v>4041.2400000000002</v>
      </c>
      <c r="BB28" s="193">
        <f t="shared" si="23"/>
        <v>143.99999999991357</v>
      </c>
      <c r="BC28" s="193">
        <f t="shared" si="24"/>
        <v>10.799999999993521</v>
      </c>
      <c r="BD28" s="44"/>
      <c r="BE28" s="44"/>
      <c r="BF28" s="44"/>
      <c r="BG28" s="44"/>
      <c r="BH28" s="107">
        <f t="shared" si="0"/>
        <v>1999.9999999987999</v>
      </c>
      <c r="BI28" s="55">
        <v>1.28</v>
      </c>
      <c r="BJ28" s="56">
        <v>1951</v>
      </c>
      <c r="BK28" s="57">
        <f t="shared" si="25"/>
        <v>1990.02</v>
      </c>
      <c r="BL28" s="57">
        <f t="shared" si="40"/>
        <v>53.799999999967717</v>
      </c>
      <c r="BM28" s="57">
        <f t="shared" si="41"/>
        <v>5.3999999999967603</v>
      </c>
      <c r="BO28" s="67">
        <f t="shared" si="26"/>
        <v>1999.9999999987999</v>
      </c>
      <c r="BP28" s="55">
        <v>1.25</v>
      </c>
      <c r="BQ28" s="56">
        <v>2384</v>
      </c>
      <c r="BR28" s="57">
        <f t="shared" si="27"/>
        <v>2431.6799999999998</v>
      </c>
      <c r="BS28" s="57">
        <f t="shared" si="28"/>
        <v>71.999999999956785</v>
      </c>
      <c r="BT28" s="57">
        <f t="shared" si="29"/>
        <v>5.3999999999967603</v>
      </c>
      <c r="BV28" s="67">
        <f t="shared" si="11"/>
        <v>1999.9999999987999</v>
      </c>
      <c r="BW28" s="55">
        <v>1.28</v>
      </c>
      <c r="BX28" s="56">
        <v>3203</v>
      </c>
      <c r="BY28" s="57">
        <f t="shared" si="30"/>
        <v>3267.06</v>
      </c>
      <c r="BZ28" s="57">
        <f t="shared" si="31"/>
        <v>107.59999999993543</v>
      </c>
      <c r="CA28" s="57">
        <f t="shared" si="32"/>
        <v>10.799999999993521</v>
      </c>
      <c r="CC28" s="67">
        <f t="shared" si="12"/>
        <v>1999.9999999987999</v>
      </c>
      <c r="CD28" s="55">
        <v>1.3</v>
      </c>
      <c r="CE28" s="56">
        <v>3962</v>
      </c>
      <c r="CF28" s="57">
        <f t="shared" si="33"/>
        <v>4041.2400000000002</v>
      </c>
      <c r="CG28" s="57">
        <f t="shared" si="34"/>
        <v>143.99999999991357</v>
      </c>
      <c r="CH28" s="57">
        <f t="shared" si="35"/>
        <v>10.799999999993521</v>
      </c>
    </row>
    <row r="29" spans="1:119" ht="16.5" thickTop="1" thickBot="1" x14ac:dyDescent="0.3">
      <c r="A29" s="175">
        <v>2099.9999999986999</v>
      </c>
      <c r="B29" s="185">
        <f t="shared" si="1"/>
        <v>11.311591735185971</v>
      </c>
      <c r="C29" s="186">
        <f t="shared" si="2"/>
        <v>13.960280076490193</v>
      </c>
      <c r="D29" s="186">
        <f t="shared" si="2"/>
        <v>18.556344005658708</v>
      </c>
      <c r="E29" s="187">
        <f t="shared" si="2"/>
        <v>22.658203925440304</v>
      </c>
      <c r="F29" s="185">
        <f t="shared" si="3"/>
        <v>15.082122313581294</v>
      </c>
      <c r="G29" s="186">
        <f t="shared" si="4"/>
        <v>18.613706768653589</v>
      </c>
      <c r="H29" s="186">
        <f t="shared" si="4"/>
        <v>24.741792007544948</v>
      </c>
      <c r="I29" s="187">
        <f t="shared" si="4"/>
        <v>30.210938567253738</v>
      </c>
      <c r="J29" s="185">
        <f t="shared" si="5"/>
        <v>18.852652891976618</v>
      </c>
      <c r="K29" s="186">
        <f t="shared" si="6"/>
        <v>23.267133460816989</v>
      </c>
      <c r="L29" s="186">
        <f t="shared" si="6"/>
        <v>30.927240009431184</v>
      </c>
      <c r="M29" s="187">
        <f t="shared" si="6"/>
        <v>37.763673209067171</v>
      </c>
      <c r="N29" s="185">
        <f t="shared" si="7"/>
        <v>22.623183470371941</v>
      </c>
      <c r="O29" s="186">
        <f t="shared" si="8"/>
        <v>27.920560152980386</v>
      </c>
      <c r="P29" s="186">
        <f t="shared" si="8"/>
        <v>37.112688011317417</v>
      </c>
      <c r="Q29" s="188">
        <f t="shared" si="8"/>
        <v>45.316407850880609</v>
      </c>
      <c r="R29" s="213">
        <f t="shared" si="13"/>
        <v>2099.9999999986999</v>
      </c>
      <c r="S29" s="185">
        <f t="shared" si="9"/>
        <v>26.393714048767265</v>
      </c>
      <c r="T29" s="186">
        <f t="shared" si="10"/>
        <v>32.573986845143786</v>
      </c>
      <c r="U29" s="186">
        <f t="shared" si="10"/>
        <v>43.29813601320366</v>
      </c>
      <c r="V29" s="187">
        <f t="shared" si="10"/>
        <v>52.869142492694039</v>
      </c>
      <c r="W29" s="185">
        <f t="shared" si="36"/>
        <v>37.705305783953236</v>
      </c>
      <c r="X29" s="186">
        <f t="shared" si="37"/>
        <v>46.534266921633979</v>
      </c>
      <c r="Y29" s="186">
        <f t="shared" si="38"/>
        <v>61.854480018862368</v>
      </c>
      <c r="Z29" s="186">
        <f t="shared" si="39"/>
        <v>75.527346418134343</v>
      </c>
      <c r="AA29" s="109"/>
      <c r="AB29" s="95"/>
      <c r="AC29" s="95"/>
      <c r="AD29" s="95"/>
      <c r="AE29" s="95"/>
      <c r="AF29" s="95"/>
      <c r="AG29" s="95"/>
      <c r="AH29" s="98"/>
      <c r="AI29" s="203">
        <f t="shared" si="14"/>
        <v>2099.9999999986999</v>
      </c>
      <c r="AJ29" s="196"/>
      <c r="AK29" s="197">
        <f t="shared" si="15"/>
        <v>1.28</v>
      </c>
      <c r="AL29" s="198">
        <f t="shared" si="16"/>
        <v>2076.7200000000003</v>
      </c>
      <c r="AM29" s="199">
        <f t="shared" si="16"/>
        <v>56.489999999965029</v>
      </c>
      <c r="AN29" s="199">
        <f t="shared" si="16"/>
        <v>5.6699999999964898</v>
      </c>
      <c r="AO29" s="46"/>
      <c r="AP29" s="197">
        <f t="shared" si="17"/>
        <v>1.25</v>
      </c>
      <c r="AQ29" s="198">
        <f t="shared" si="18"/>
        <v>2535.7200000000003</v>
      </c>
      <c r="AR29" s="199">
        <f t="shared" si="18"/>
        <v>75.599999999953184</v>
      </c>
      <c r="AS29" s="199">
        <f t="shared" si="18"/>
        <v>5.6699999999964898</v>
      </c>
      <c r="AT29" s="46"/>
      <c r="AU29" s="197">
        <f t="shared" si="19"/>
        <v>1.28</v>
      </c>
      <c r="AV29" s="198">
        <f t="shared" si="20"/>
        <v>3406.8</v>
      </c>
      <c r="AW29" s="199">
        <f t="shared" si="20"/>
        <v>112.97999999993006</v>
      </c>
      <c r="AX29" s="199">
        <f t="shared" si="20"/>
        <v>11.33999999999298</v>
      </c>
      <c r="AY29" s="46"/>
      <c r="AZ29" s="197">
        <f t="shared" si="21"/>
        <v>1.3</v>
      </c>
      <c r="BA29" s="198">
        <f t="shared" si="22"/>
        <v>4189.6499999999996</v>
      </c>
      <c r="BB29" s="199">
        <f t="shared" si="23"/>
        <v>151.19999999990637</v>
      </c>
      <c r="BC29" s="199">
        <f t="shared" si="24"/>
        <v>11.33999999999298</v>
      </c>
      <c r="BD29" s="36"/>
      <c r="BE29" s="36"/>
      <c r="BF29" s="36"/>
      <c r="BG29" s="36"/>
      <c r="BH29" s="107">
        <f t="shared" si="0"/>
        <v>2099.9999999986999</v>
      </c>
      <c r="BI29" s="55">
        <v>1.28</v>
      </c>
      <c r="BJ29" s="120">
        <f>(BJ30-BJ28)/2+BJ28</f>
        <v>2036</v>
      </c>
      <c r="BK29" s="57">
        <f t="shared" si="25"/>
        <v>2076.7200000000003</v>
      </c>
      <c r="BL29" s="57">
        <f t="shared" si="40"/>
        <v>56.489999999965029</v>
      </c>
      <c r="BM29" s="57">
        <f t="shared" si="41"/>
        <v>5.6699999999964898</v>
      </c>
      <c r="BO29" s="67">
        <f t="shared" si="26"/>
        <v>2099.9999999986999</v>
      </c>
      <c r="BP29" s="55">
        <v>1.25</v>
      </c>
      <c r="BQ29" s="120">
        <f>(BQ30-BQ28)/2+BQ28</f>
        <v>2486</v>
      </c>
      <c r="BR29" s="57">
        <f t="shared" si="27"/>
        <v>2535.7200000000003</v>
      </c>
      <c r="BS29" s="57">
        <f t="shared" si="28"/>
        <v>75.599999999953184</v>
      </c>
      <c r="BT29" s="57">
        <f t="shared" si="29"/>
        <v>5.6699999999964898</v>
      </c>
      <c r="BV29" s="67">
        <f t="shared" si="11"/>
        <v>2099.9999999986999</v>
      </c>
      <c r="BW29" s="55">
        <v>1.28</v>
      </c>
      <c r="BX29" s="120">
        <f>(BX30-BX28)/2+BX28</f>
        <v>3340</v>
      </c>
      <c r="BY29" s="57">
        <f t="shared" si="30"/>
        <v>3406.8</v>
      </c>
      <c r="BZ29" s="57">
        <f t="shared" si="31"/>
        <v>112.97999999993006</v>
      </c>
      <c r="CA29" s="57">
        <f t="shared" si="32"/>
        <v>11.33999999999298</v>
      </c>
      <c r="CC29" s="67">
        <f t="shared" si="12"/>
        <v>2099.9999999986999</v>
      </c>
      <c r="CD29" s="55">
        <v>1.3</v>
      </c>
      <c r="CE29" s="120">
        <f>(CE30-CE28)/2+CE28</f>
        <v>4107.5</v>
      </c>
      <c r="CF29" s="57">
        <f t="shared" si="33"/>
        <v>4189.6499999999996</v>
      </c>
      <c r="CG29" s="57">
        <f t="shared" si="34"/>
        <v>151.19999999990637</v>
      </c>
      <c r="CH29" s="57">
        <f t="shared" si="35"/>
        <v>11.33999999999298</v>
      </c>
    </row>
    <row r="30" spans="1:119" ht="15.75" thickBot="1" x14ac:dyDescent="0.3">
      <c r="A30" s="71">
        <v>2199.9999999985998</v>
      </c>
      <c r="B30" s="140">
        <f t="shared" si="1"/>
        <v>11.74187890553441</v>
      </c>
      <c r="C30" s="141">
        <f t="shared" si="2"/>
        <v>14.533067111004272</v>
      </c>
      <c r="D30" s="141">
        <f t="shared" si="2"/>
        <v>19.317487457387831</v>
      </c>
      <c r="E30" s="142">
        <f t="shared" si="2"/>
        <v>23.37729580165519</v>
      </c>
      <c r="F30" s="140">
        <f t="shared" si="3"/>
        <v>15.655838540712546</v>
      </c>
      <c r="G30" s="141">
        <f t="shared" si="4"/>
        <v>19.377422814672364</v>
      </c>
      <c r="H30" s="141">
        <f t="shared" si="4"/>
        <v>25.756649943183774</v>
      </c>
      <c r="I30" s="142">
        <f t="shared" si="4"/>
        <v>31.169727735540253</v>
      </c>
      <c r="J30" s="140">
        <f t="shared" si="5"/>
        <v>19.569798175890682</v>
      </c>
      <c r="K30" s="141">
        <f t="shared" si="6"/>
        <v>24.221778518340454</v>
      </c>
      <c r="L30" s="141">
        <f t="shared" si="6"/>
        <v>32.195812428979714</v>
      </c>
      <c r="M30" s="142">
        <f t="shared" si="6"/>
        <v>38.962159669425318</v>
      </c>
      <c r="N30" s="140">
        <f t="shared" si="7"/>
        <v>23.48375781106882</v>
      </c>
      <c r="O30" s="141">
        <f t="shared" si="8"/>
        <v>29.066134222008543</v>
      </c>
      <c r="P30" s="141">
        <f t="shared" si="8"/>
        <v>38.634974914775661</v>
      </c>
      <c r="Q30" s="159">
        <f t="shared" si="8"/>
        <v>46.754591603310381</v>
      </c>
      <c r="R30" s="210">
        <f t="shared" si="13"/>
        <v>2199.9999999985998</v>
      </c>
      <c r="S30" s="140">
        <f t="shared" si="9"/>
        <v>27.397717446246958</v>
      </c>
      <c r="T30" s="141">
        <f t="shared" si="10"/>
        <v>33.910489925676636</v>
      </c>
      <c r="U30" s="141">
        <f t="shared" si="10"/>
        <v>45.074137400571601</v>
      </c>
      <c r="V30" s="142">
        <f t="shared" si="10"/>
        <v>54.547023537195443</v>
      </c>
      <c r="W30" s="140">
        <f t="shared" si="36"/>
        <v>39.139596351781364</v>
      </c>
      <c r="X30" s="141">
        <f t="shared" si="37"/>
        <v>48.443557036680907</v>
      </c>
      <c r="Y30" s="141">
        <f t="shared" si="38"/>
        <v>64.391624857959428</v>
      </c>
      <c r="Z30" s="141">
        <f t="shared" si="39"/>
        <v>77.924319338850637</v>
      </c>
      <c r="AA30" s="93"/>
      <c r="AB30" s="93"/>
      <c r="AC30" s="93"/>
      <c r="AD30" s="93"/>
      <c r="AE30" s="93"/>
      <c r="AF30" s="93"/>
      <c r="AG30" s="93"/>
      <c r="AH30" s="97"/>
      <c r="AI30" s="204">
        <f t="shared" si="14"/>
        <v>2199.9999999985998</v>
      </c>
      <c r="AJ30" s="190"/>
      <c r="AK30" s="201">
        <f t="shared" si="15"/>
        <v>1.29</v>
      </c>
      <c r="AL30" s="192">
        <f t="shared" si="16"/>
        <v>2163.42</v>
      </c>
      <c r="AM30" s="193">
        <f t="shared" si="16"/>
        <v>59.179999999962334</v>
      </c>
      <c r="AN30" s="193">
        <f t="shared" si="16"/>
        <v>5.9399999999962203</v>
      </c>
      <c r="AO30" s="21"/>
      <c r="AP30" s="201">
        <f t="shared" si="17"/>
        <v>1.25</v>
      </c>
      <c r="AQ30" s="192">
        <f t="shared" si="18"/>
        <v>2639.76</v>
      </c>
      <c r="AR30" s="193">
        <f t="shared" si="18"/>
        <v>79.199999999949583</v>
      </c>
      <c r="AS30" s="193">
        <f t="shared" si="18"/>
        <v>5.9399999999962203</v>
      </c>
      <c r="AT30" s="21"/>
      <c r="AU30" s="201">
        <f t="shared" si="19"/>
        <v>1.28</v>
      </c>
      <c r="AV30" s="192">
        <f t="shared" si="20"/>
        <v>3546.54</v>
      </c>
      <c r="AW30" s="193">
        <f t="shared" si="20"/>
        <v>118.35999999992467</v>
      </c>
      <c r="AX30" s="193">
        <f t="shared" si="20"/>
        <v>11.879999999992441</v>
      </c>
      <c r="AY30" s="21"/>
      <c r="AZ30" s="201">
        <f t="shared" si="21"/>
        <v>1.31</v>
      </c>
      <c r="BA30" s="192">
        <f t="shared" si="22"/>
        <v>4338.0600000000004</v>
      </c>
      <c r="BB30" s="193">
        <f t="shared" si="23"/>
        <v>158.39999999989917</v>
      </c>
      <c r="BC30" s="193">
        <f t="shared" si="24"/>
        <v>11.879999999992441</v>
      </c>
      <c r="BH30" s="107">
        <f t="shared" si="0"/>
        <v>2199.9999999985998</v>
      </c>
      <c r="BI30" s="55">
        <v>1.29</v>
      </c>
      <c r="BJ30" s="56">
        <v>2121</v>
      </c>
      <c r="BK30" s="57">
        <f t="shared" si="25"/>
        <v>2163.42</v>
      </c>
      <c r="BL30" s="57">
        <f t="shared" si="40"/>
        <v>59.179999999962334</v>
      </c>
      <c r="BM30" s="57">
        <f t="shared" si="41"/>
        <v>5.9399999999962203</v>
      </c>
      <c r="BO30" s="67">
        <f t="shared" si="26"/>
        <v>2199.9999999985998</v>
      </c>
      <c r="BP30" s="55">
        <v>1.25</v>
      </c>
      <c r="BQ30" s="56">
        <v>2588</v>
      </c>
      <c r="BR30" s="57">
        <f t="shared" si="27"/>
        <v>2639.76</v>
      </c>
      <c r="BS30" s="57">
        <f t="shared" si="28"/>
        <v>79.199999999949583</v>
      </c>
      <c r="BT30" s="57">
        <f t="shared" si="29"/>
        <v>5.9399999999962203</v>
      </c>
      <c r="BV30" s="67">
        <f t="shared" si="11"/>
        <v>2199.9999999985998</v>
      </c>
      <c r="BW30" s="55">
        <v>1.28</v>
      </c>
      <c r="BX30" s="56">
        <v>3477</v>
      </c>
      <c r="BY30" s="57">
        <f t="shared" si="30"/>
        <v>3546.54</v>
      </c>
      <c r="BZ30" s="57">
        <f t="shared" si="31"/>
        <v>118.35999999992467</v>
      </c>
      <c r="CA30" s="57">
        <f t="shared" si="32"/>
        <v>11.879999999992441</v>
      </c>
      <c r="CC30" s="67">
        <f t="shared" si="12"/>
        <v>2199.9999999985998</v>
      </c>
      <c r="CD30" s="55">
        <v>1.31</v>
      </c>
      <c r="CE30" s="56">
        <v>4253</v>
      </c>
      <c r="CF30" s="57">
        <f t="shared" si="33"/>
        <v>4338.0600000000004</v>
      </c>
      <c r="CG30" s="57">
        <f t="shared" si="34"/>
        <v>158.39999999989917</v>
      </c>
      <c r="CH30" s="57">
        <f t="shared" si="35"/>
        <v>11.879999999992441</v>
      </c>
    </row>
    <row r="31" spans="1:119" ht="15.75" thickBot="1" x14ac:dyDescent="0.3">
      <c r="A31" s="72">
        <v>2299.9999999984998</v>
      </c>
      <c r="B31" s="143">
        <f t="shared" si="1"/>
        <v>12.206903812684285</v>
      </c>
      <c r="C31" s="144">
        <f t="shared" si="2"/>
        <v>15.097430806775495</v>
      </c>
      <c r="D31" s="144">
        <f t="shared" si="2"/>
        <v>20.067519325880017</v>
      </c>
      <c r="E31" s="145">
        <f t="shared" si="2"/>
        <v>24.160569879185374</v>
      </c>
      <c r="F31" s="143">
        <f t="shared" si="3"/>
        <v>16.275871750245713</v>
      </c>
      <c r="G31" s="144">
        <f t="shared" si="4"/>
        <v>20.12990774236733</v>
      </c>
      <c r="H31" s="144">
        <f t="shared" si="4"/>
        <v>26.756692434506689</v>
      </c>
      <c r="I31" s="145">
        <f t="shared" si="4"/>
        <v>32.214093172247168</v>
      </c>
      <c r="J31" s="143">
        <f t="shared" si="5"/>
        <v>20.344839687807141</v>
      </c>
      <c r="K31" s="144">
        <f t="shared" si="6"/>
        <v>25.16238467795916</v>
      </c>
      <c r="L31" s="144">
        <f t="shared" si="6"/>
        <v>33.445865543133365</v>
      </c>
      <c r="M31" s="145">
        <f t="shared" si="6"/>
        <v>40.267616465308954</v>
      </c>
      <c r="N31" s="143">
        <f t="shared" si="7"/>
        <v>24.41380762536857</v>
      </c>
      <c r="O31" s="144">
        <f t="shared" si="8"/>
        <v>30.194861613550991</v>
      </c>
      <c r="P31" s="144">
        <f t="shared" si="8"/>
        <v>40.135038651760034</v>
      </c>
      <c r="Q31" s="160">
        <f t="shared" si="8"/>
        <v>48.321139758370748</v>
      </c>
      <c r="R31" s="211">
        <f t="shared" si="13"/>
        <v>2299.9999999984998</v>
      </c>
      <c r="S31" s="143">
        <f t="shared" si="9"/>
        <v>28.482775562929998</v>
      </c>
      <c r="T31" s="144">
        <f t="shared" si="10"/>
        <v>35.227338549142821</v>
      </c>
      <c r="U31" s="144">
        <f t="shared" si="10"/>
        <v>46.82421176038671</v>
      </c>
      <c r="V31" s="145">
        <f t="shared" si="10"/>
        <v>56.374663051432542</v>
      </c>
      <c r="W31" s="143">
        <f t="shared" si="36"/>
        <v>40.689679375614283</v>
      </c>
      <c r="X31" s="144">
        <f t="shared" si="37"/>
        <v>50.32476935591832</v>
      </c>
      <c r="Y31" s="144">
        <f t="shared" si="38"/>
        <v>66.891731086266731</v>
      </c>
      <c r="Z31" s="144">
        <f t="shared" si="39"/>
        <v>80.535232930617909</v>
      </c>
      <c r="AA31" s="95"/>
      <c r="AB31" s="95"/>
      <c r="AC31" s="95"/>
      <c r="AD31" s="95"/>
      <c r="AE31" s="95"/>
      <c r="AF31" s="95"/>
      <c r="AG31" s="95"/>
      <c r="AH31" s="98"/>
      <c r="AI31" s="202">
        <f t="shared" si="14"/>
        <v>2299.9999999984998</v>
      </c>
      <c r="AJ31" s="196"/>
      <c r="AK31" s="197">
        <f t="shared" si="15"/>
        <v>1.29</v>
      </c>
      <c r="AL31" s="198">
        <f t="shared" si="16"/>
        <v>2249.1</v>
      </c>
      <c r="AM31" s="199">
        <f t="shared" si="16"/>
        <v>61.869999999959646</v>
      </c>
      <c r="AN31" s="199">
        <f t="shared" si="16"/>
        <v>6.2099999999959499</v>
      </c>
      <c r="AO31" s="21"/>
      <c r="AP31" s="197">
        <f t="shared" si="17"/>
        <v>1.25</v>
      </c>
      <c r="AQ31" s="198">
        <f t="shared" si="18"/>
        <v>2742.27</v>
      </c>
      <c r="AR31" s="199">
        <f t="shared" si="18"/>
        <v>82.799999999945982</v>
      </c>
      <c r="AS31" s="199">
        <f t="shared" si="18"/>
        <v>6.2099999999959499</v>
      </c>
      <c r="AT31" s="21"/>
      <c r="AU31" s="197">
        <f t="shared" si="19"/>
        <v>1.28</v>
      </c>
      <c r="AV31" s="198">
        <f t="shared" si="20"/>
        <v>3684.2400000000002</v>
      </c>
      <c r="AW31" s="199">
        <f t="shared" si="20"/>
        <v>123.73999999991929</v>
      </c>
      <c r="AX31" s="199">
        <f t="shared" si="20"/>
        <v>12.4199999999919</v>
      </c>
      <c r="AY31" s="21"/>
      <c r="AZ31" s="197">
        <f t="shared" si="21"/>
        <v>1.31</v>
      </c>
      <c r="BA31" s="198">
        <f t="shared" si="22"/>
        <v>4483.41</v>
      </c>
      <c r="BB31" s="199">
        <f t="shared" si="23"/>
        <v>165.59999999989196</v>
      </c>
      <c r="BC31" s="199">
        <f t="shared" si="24"/>
        <v>12.4199999999919</v>
      </c>
      <c r="BD31" s="22"/>
      <c r="BE31" s="22"/>
      <c r="BF31" s="22"/>
      <c r="BG31" s="22"/>
      <c r="BH31" s="67">
        <f t="shared" si="0"/>
        <v>2299.9999999984998</v>
      </c>
      <c r="BI31" s="55">
        <v>1.29</v>
      </c>
      <c r="BJ31" s="120">
        <f>(BJ32-BJ30)/2+BJ30</f>
        <v>2205</v>
      </c>
      <c r="BK31" s="57">
        <f t="shared" si="25"/>
        <v>2249.1</v>
      </c>
      <c r="BL31" s="57">
        <f t="shared" si="40"/>
        <v>61.869999999959646</v>
      </c>
      <c r="BM31" s="57">
        <f t="shared" si="41"/>
        <v>6.2099999999959499</v>
      </c>
      <c r="BO31" s="67">
        <f t="shared" si="26"/>
        <v>2299.9999999984998</v>
      </c>
      <c r="BP31" s="55">
        <v>1.25</v>
      </c>
      <c r="BQ31" s="120">
        <f>(BQ32-BQ30)/2+BQ30</f>
        <v>2688.5</v>
      </c>
      <c r="BR31" s="57">
        <f t="shared" si="27"/>
        <v>2742.27</v>
      </c>
      <c r="BS31" s="57">
        <f t="shared" si="28"/>
        <v>82.799999999945982</v>
      </c>
      <c r="BT31" s="57">
        <f t="shared" si="29"/>
        <v>6.2099999999959499</v>
      </c>
      <c r="BV31" s="67">
        <f t="shared" si="11"/>
        <v>2299.9999999984998</v>
      </c>
      <c r="BW31" s="55">
        <v>1.28</v>
      </c>
      <c r="BX31" s="120">
        <f>(BX32-BX30)/2+BX30</f>
        <v>3612</v>
      </c>
      <c r="BY31" s="57">
        <f t="shared" si="30"/>
        <v>3684.2400000000002</v>
      </c>
      <c r="BZ31" s="57">
        <f t="shared" si="31"/>
        <v>123.73999999991929</v>
      </c>
      <c r="CA31" s="57">
        <f t="shared" si="32"/>
        <v>12.4199999999919</v>
      </c>
      <c r="CC31" s="67">
        <f t="shared" si="12"/>
        <v>2299.9999999984998</v>
      </c>
      <c r="CD31" s="55">
        <v>1.31</v>
      </c>
      <c r="CE31" s="120">
        <f>(CE32-CE30)/2+CE30</f>
        <v>4395.5</v>
      </c>
      <c r="CF31" s="57">
        <f t="shared" si="33"/>
        <v>4483.41</v>
      </c>
      <c r="CG31" s="57">
        <f t="shared" si="34"/>
        <v>165.59999999989196</v>
      </c>
      <c r="CH31" s="57">
        <f t="shared" si="35"/>
        <v>12.4199999999919</v>
      </c>
    </row>
    <row r="32" spans="1:119" ht="15.75" thickBot="1" x14ac:dyDescent="0.3">
      <c r="A32" s="71">
        <v>2399.9999999984002</v>
      </c>
      <c r="B32" s="140">
        <f t="shared" si="1"/>
        <v>12.626811633678116</v>
      </c>
      <c r="C32" s="141">
        <f t="shared" ref="C32:E33" si="42">X32/1000*$B$13</f>
        <v>15.661794502546723</v>
      </c>
      <c r="D32" s="141">
        <f t="shared" si="42"/>
        <v>20.743432465364183</v>
      </c>
      <c r="E32" s="142">
        <f t="shared" si="42"/>
        <v>24.943843956715554</v>
      </c>
      <c r="F32" s="140">
        <f t="shared" si="3"/>
        <v>16.835748844904156</v>
      </c>
      <c r="G32" s="141">
        <f t="shared" ref="G32:I33" si="43">X32/1000*$F$13</f>
        <v>20.882392670062298</v>
      </c>
      <c r="H32" s="141">
        <f t="shared" si="43"/>
        <v>27.657909953818908</v>
      </c>
      <c r="I32" s="142">
        <f t="shared" si="43"/>
        <v>33.258458608954072</v>
      </c>
      <c r="J32" s="140">
        <f t="shared" si="5"/>
        <v>21.044686056130192</v>
      </c>
      <c r="K32" s="141">
        <f t="shared" ref="K32:M33" si="44">X32/1000*$J$13</f>
        <v>26.10299083757787</v>
      </c>
      <c r="L32" s="141">
        <f t="shared" si="44"/>
        <v>34.572387442273637</v>
      </c>
      <c r="M32" s="142">
        <f t="shared" si="44"/>
        <v>41.57307326119259</v>
      </c>
      <c r="N32" s="140">
        <f t="shared" si="7"/>
        <v>25.253623267356232</v>
      </c>
      <c r="O32" s="141">
        <f t="shared" ref="O32:Q33" si="45">X32/1000*$N$13</f>
        <v>31.323589005093446</v>
      </c>
      <c r="P32" s="141">
        <f t="shared" si="45"/>
        <v>41.486864930728366</v>
      </c>
      <c r="Q32" s="159">
        <f t="shared" si="45"/>
        <v>49.887687913431108</v>
      </c>
      <c r="R32" s="210">
        <f t="shared" si="13"/>
        <v>2399.9999999984002</v>
      </c>
      <c r="S32" s="140">
        <f t="shared" si="9"/>
        <v>29.462560478582272</v>
      </c>
      <c r="T32" s="141">
        <f t="shared" ref="T32:V33" si="46">X32/1000*$S$13</f>
        <v>36.544187172609021</v>
      </c>
      <c r="U32" s="141">
        <f t="shared" si="46"/>
        <v>48.401342419183095</v>
      </c>
      <c r="V32" s="142">
        <f t="shared" si="46"/>
        <v>58.202302565669626</v>
      </c>
      <c r="W32" s="140">
        <f t="shared" si="36"/>
        <v>42.089372112260385</v>
      </c>
      <c r="X32" s="141">
        <f t="shared" si="37"/>
        <v>52.205981675155741</v>
      </c>
      <c r="Y32" s="141">
        <f t="shared" si="38"/>
        <v>69.144774884547274</v>
      </c>
      <c r="Z32" s="141">
        <f t="shared" si="39"/>
        <v>83.14614652238518</v>
      </c>
      <c r="AA32" s="93"/>
      <c r="AB32" s="93"/>
      <c r="AC32" s="93"/>
      <c r="AD32" s="93"/>
      <c r="AE32" s="93"/>
      <c r="AF32" s="93"/>
      <c r="AG32" s="93"/>
      <c r="AH32" s="97"/>
      <c r="AI32" s="189">
        <f t="shared" si="14"/>
        <v>2399.9999999984002</v>
      </c>
      <c r="AJ32" s="190"/>
      <c r="AK32" s="201">
        <f t="shared" si="15"/>
        <v>1.3</v>
      </c>
      <c r="AL32" s="192">
        <f t="shared" si="16"/>
        <v>2334.7800000000002</v>
      </c>
      <c r="AM32" s="193">
        <f t="shared" si="16"/>
        <v>64.559999999956972</v>
      </c>
      <c r="AN32" s="193">
        <f t="shared" si="16"/>
        <v>6.4799999999956812</v>
      </c>
      <c r="AO32" s="21"/>
      <c r="AP32" s="201">
        <f t="shared" si="17"/>
        <v>1.25</v>
      </c>
      <c r="AQ32" s="192">
        <f t="shared" si="18"/>
        <v>2844.78</v>
      </c>
      <c r="AR32" s="193">
        <f t="shared" si="18"/>
        <v>86.399999999942395</v>
      </c>
      <c r="AS32" s="193">
        <f t="shared" si="18"/>
        <v>6.4799999999956812</v>
      </c>
      <c r="AT32" s="21"/>
      <c r="AU32" s="201">
        <f t="shared" si="19"/>
        <v>1.29</v>
      </c>
      <c r="AV32" s="192">
        <f t="shared" si="20"/>
        <v>3821.94</v>
      </c>
      <c r="AW32" s="193">
        <f t="shared" si="20"/>
        <v>129.11999999991394</v>
      </c>
      <c r="AX32" s="193">
        <f t="shared" si="20"/>
        <v>12.959999999991362</v>
      </c>
      <c r="AY32" s="21"/>
      <c r="AZ32" s="201">
        <f t="shared" si="21"/>
        <v>1.31</v>
      </c>
      <c r="BA32" s="192">
        <f t="shared" si="22"/>
        <v>4628.76</v>
      </c>
      <c r="BB32" s="193">
        <f t="shared" si="23"/>
        <v>172.79999999988479</v>
      </c>
      <c r="BC32" s="193">
        <f t="shared" si="24"/>
        <v>12.959999999991362</v>
      </c>
      <c r="BH32" s="67">
        <f t="shared" si="0"/>
        <v>2399.9999999984002</v>
      </c>
      <c r="BI32" s="55">
        <v>1.3</v>
      </c>
      <c r="BJ32" s="56">
        <v>2289</v>
      </c>
      <c r="BK32" s="57">
        <f t="shared" si="25"/>
        <v>2334.7800000000002</v>
      </c>
      <c r="BL32" s="57">
        <f t="shared" si="40"/>
        <v>64.559999999956972</v>
      </c>
      <c r="BM32" s="57">
        <f t="shared" si="41"/>
        <v>6.4799999999956812</v>
      </c>
      <c r="BO32" s="67">
        <f t="shared" si="26"/>
        <v>2399.9999999984002</v>
      </c>
      <c r="BP32" s="55">
        <v>1.25</v>
      </c>
      <c r="BQ32" s="56">
        <v>2789</v>
      </c>
      <c r="BR32" s="57">
        <f t="shared" si="27"/>
        <v>2844.78</v>
      </c>
      <c r="BS32" s="57">
        <f t="shared" si="28"/>
        <v>86.399999999942395</v>
      </c>
      <c r="BT32" s="57">
        <f t="shared" si="29"/>
        <v>6.4799999999956812</v>
      </c>
      <c r="BV32" s="67">
        <f t="shared" si="11"/>
        <v>2399.9999999984002</v>
      </c>
      <c r="BW32" s="55">
        <v>1.29</v>
      </c>
      <c r="BX32" s="56">
        <v>3747</v>
      </c>
      <c r="BY32" s="57">
        <f t="shared" si="30"/>
        <v>3821.94</v>
      </c>
      <c r="BZ32" s="57">
        <f t="shared" si="31"/>
        <v>129.11999999991394</v>
      </c>
      <c r="CA32" s="57">
        <f t="shared" si="32"/>
        <v>12.959999999991362</v>
      </c>
      <c r="CC32" s="67">
        <f t="shared" si="12"/>
        <v>2399.9999999984002</v>
      </c>
      <c r="CD32" s="55">
        <v>1.31</v>
      </c>
      <c r="CE32" s="56">
        <v>4538</v>
      </c>
      <c r="CF32" s="57">
        <f t="shared" si="33"/>
        <v>4628.76</v>
      </c>
      <c r="CG32" s="57">
        <f t="shared" si="34"/>
        <v>172.79999999988479</v>
      </c>
      <c r="CH32" s="57">
        <f t="shared" si="35"/>
        <v>12.959999999991362</v>
      </c>
    </row>
    <row r="33" spans="1:97" ht="15.75" thickBot="1" x14ac:dyDescent="0.3">
      <c r="A33" s="173">
        <v>2499.9999999983002</v>
      </c>
      <c r="B33" s="161">
        <f t="shared" si="1"/>
        <v>13.08742271773758</v>
      </c>
      <c r="C33" s="162">
        <f t="shared" si="42"/>
        <v>16.217734859575092</v>
      </c>
      <c r="D33" s="162">
        <f t="shared" si="42"/>
        <v>21.482489907084521</v>
      </c>
      <c r="E33" s="163">
        <f t="shared" si="42"/>
        <v>25.707879723569555</v>
      </c>
      <c r="F33" s="161">
        <f t="shared" si="3"/>
        <v>17.449896956983441</v>
      </c>
      <c r="G33" s="162">
        <f t="shared" si="43"/>
        <v>21.623646479433457</v>
      </c>
      <c r="H33" s="162">
        <f t="shared" si="43"/>
        <v>28.643319876112695</v>
      </c>
      <c r="I33" s="163">
        <f t="shared" si="43"/>
        <v>34.277172964759409</v>
      </c>
      <c r="J33" s="161">
        <f t="shared" si="5"/>
        <v>21.8123711962293</v>
      </c>
      <c r="K33" s="162">
        <f t="shared" si="44"/>
        <v>27.029558099291819</v>
      </c>
      <c r="L33" s="162">
        <f t="shared" si="44"/>
        <v>35.80414984514087</v>
      </c>
      <c r="M33" s="163">
        <f t="shared" si="44"/>
        <v>42.846466205949255</v>
      </c>
      <c r="N33" s="161">
        <f t="shared" si="7"/>
        <v>26.174845435475159</v>
      </c>
      <c r="O33" s="162">
        <f t="shared" si="45"/>
        <v>32.435469719150184</v>
      </c>
      <c r="P33" s="162">
        <f t="shared" si="45"/>
        <v>42.964979814169041</v>
      </c>
      <c r="Q33" s="164">
        <f t="shared" si="45"/>
        <v>51.415759447139109</v>
      </c>
      <c r="R33" s="214">
        <f t="shared" si="13"/>
        <v>2499.9999999983002</v>
      </c>
      <c r="S33" s="161">
        <f t="shared" si="9"/>
        <v>30.537319674721022</v>
      </c>
      <c r="T33" s="162">
        <f t="shared" si="46"/>
        <v>37.841381339008549</v>
      </c>
      <c r="U33" s="162">
        <f t="shared" si="46"/>
        <v>50.125809783197212</v>
      </c>
      <c r="V33" s="163">
        <f t="shared" si="46"/>
        <v>59.985052688328963</v>
      </c>
      <c r="W33" s="161">
        <f t="shared" si="36"/>
        <v>43.6247423924586</v>
      </c>
      <c r="X33" s="162">
        <f t="shared" si="37"/>
        <v>54.059116198583638</v>
      </c>
      <c r="Y33" s="162">
        <f t="shared" si="38"/>
        <v>71.60829969028174</v>
      </c>
      <c r="Z33" s="162">
        <f t="shared" si="39"/>
        <v>85.692932411898511</v>
      </c>
      <c r="AA33" s="95"/>
      <c r="AB33" s="95"/>
      <c r="AC33" s="95"/>
      <c r="AD33" s="95"/>
      <c r="AE33" s="95"/>
      <c r="AF33" s="95"/>
      <c r="AG33" s="95"/>
      <c r="AH33" s="98"/>
      <c r="AI33" s="195">
        <f t="shared" si="14"/>
        <v>2499.9999999983002</v>
      </c>
      <c r="AJ33" s="196"/>
      <c r="AK33" s="197">
        <f t="shared" si="15"/>
        <v>1.3</v>
      </c>
      <c r="AL33" s="198">
        <f t="shared" si="16"/>
        <v>2419.9499999999998</v>
      </c>
      <c r="AM33" s="199">
        <f t="shared" si="16"/>
        <v>67.249999999954269</v>
      </c>
      <c r="AN33" s="199">
        <f t="shared" si="16"/>
        <v>6.7499999999954108</v>
      </c>
      <c r="AO33" s="21"/>
      <c r="AP33" s="197">
        <f t="shared" si="17"/>
        <v>1.25</v>
      </c>
      <c r="AQ33" s="198">
        <f t="shared" si="18"/>
        <v>2945.76</v>
      </c>
      <c r="AR33" s="199">
        <f t="shared" si="18"/>
        <v>89.999999999938794</v>
      </c>
      <c r="AS33" s="199">
        <f t="shared" si="18"/>
        <v>6.7499999999954108</v>
      </c>
      <c r="AT33" s="21"/>
      <c r="AU33" s="197">
        <f t="shared" si="19"/>
        <v>1.29</v>
      </c>
      <c r="AV33" s="198">
        <f t="shared" si="20"/>
        <v>3958.11</v>
      </c>
      <c r="AW33" s="199">
        <f t="shared" si="20"/>
        <v>134.49999999990854</v>
      </c>
      <c r="AX33" s="199">
        <f t="shared" si="20"/>
        <v>13.499999999990822</v>
      </c>
      <c r="AY33" s="21"/>
      <c r="AZ33" s="197">
        <f t="shared" si="21"/>
        <v>1.31</v>
      </c>
      <c r="BA33" s="198">
        <f t="shared" si="22"/>
        <v>4770.54</v>
      </c>
      <c r="BB33" s="199">
        <f t="shared" si="23"/>
        <v>179.99999999987759</v>
      </c>
      <c r="BC33" s="199">
        <f t="shared" si="24"/>
        <v>13.499999999990822</v>
      </c>
      <c r="BH33" s="67">
        <f t="shared" si="0"/>
        <v>2499.9999999983002</v>
      </c>
      <c r="BI33" s="55">
        <v>1.3</v>
      </c>
      <c r="BJ33" s="120">
        <f>(BJ34-BJ32)/2+BJ32</f>
        <v>2372.5</v>
      </c>
      <c r="BK33" s="57">
        <f t="shared" si="25"/>
        <v>2419.9499999999998</v>
      </c>
      <c r="BL33" s="57">
        <f t="shared" si="40"/>
        <v>67.249999999954269</v>
      </c>
      <c r="BM33" s="57">
        <f t="shared" si="41"/>
        <v>6.7499999999954108</v>
      </c>
      <c r="BO33" s="67">
        <f t="shared" si="26"/>
        <v>2499.9999999983002</v>
      </c>
      <c r="BP33" s="55">
        <v>1.25</v>
      </c>
      <c r="BQ33" s="120">
        <f>(BQ34-BQ32)/2+BQ32</f>
        <v>2888</v>
      </c>
      <c r="BR33" s="57">
        <f t="shared" si="27"/>
        <v>2945.76</v>
      </c>
      <c r="BS33" s="57">
        <f t="shared" si="28"/>
        <v>89.999999999938794</v>
      </c>
      <c r="BT33" s="57">
        <f t="shared" si="29"/>
        <v>6.7499999999954108</v>
      </c>
      <c r="BV33" s="67">
        <f t="shared" si="11"/>
        <v>2499.9999999983002</v>
      </c>
      <c r="BW33" s="55">
        <v>1.29</v>
      </c>
      <c r="BX33" s="120">
        <f>(BX34-BX32)/2+BX32</f>
        <v>3880.5</v>
      </c>
      <c r="BY33" s="57">
        <f t="shared" si="30"/>
        <v>3958.11</v>
      </c>
      <c r="BZ33" s="57">
        <f t="shared" si="31"/>
        <v>134.49999999990854</v>
      </c>
      <c r="CA33" s="57">
        <f t="shared" si="32"/>
        <v>13.499999999990822</v>
      </c>
      <c r="CC33" s="67">
        <f t="shared" si="12"/>
        <v>2499.9999999983002</v>
      </c>
      <c r="CD33" s="55">
        <v>1.31</v>
      </c>
      <c r="CE33" s="120">
        <f>(CE34-CE32)/2+CE32</f>
        <v>4677</v>
      </c>
      <c r="CF33" s="57">
        <f t="shared" si="33"/>
        <v>4770.54</v>
      </c>
      <c r="CG33" s="57">
        <f t="shared" si="34"/>
        <v>179.99999999987759</v>
      </c>
      <c r="CH33" s="57">
        <f t="shared" si="35"/>
        <v>13.499999999990822</v>
      </c>
    </row>
    <row r="34" spans="1:97" ht="16.5" thickTop="1" thickBot="1" x14ac:dyDescent="0.3">
      <c r="A34" s="174">
        <v>2599.9999999982001</v>
      </c>
      <c r="B34" s="165"/>
      <c r="C34" s="166"/>
      <c r="D34" s="166"/>
      <c r="E34" s="167"/>
      <c r="F34" s="165"/>
      <c r="G34" s="166"/>
      <c r="H34" s="166"/>
      <c r="I34" s="167"/>
      <c r="J34" s="165"/>
      <c r="K34" s="166"/>
      <c r="L34" s="166"/>
      <c r="M34" s="167"/>
      <c r="N34" s="165"/>
      <c r="O34" s="166"/>
      <c r="P34" s="166"/>
      <c r="Q34" s="168"/>
      <c r="R34" s="215">
        <f t="shared" si="13"/>
        <v>2599.9999999982001</v>
      </c>
      <c r="S34" s="165"/>
      <c r="T34" s="166"/>
      <c r="U34" s="166"/>
      <c r="V34" s="167"/>
      <c r="W34" s="165"/>
      <c r="X34" s="166"/>
      <c r="Y34" s="166"/>
      <c r="Z34" s="166"/>
      <c r="AA34" s="93"/>
      <c r="AB34" s="93"/>
      <c r="AC34" s="93"/>
      <c r="AD34" s="93"/>
      <c r="AE34" s="93"/>
      <c r="AF34" s="93"/>
      <c r="AG34" s="93"/>
      <c r="AH34" s="97"/>
      <c r="AI34" s="189">
        <f t="shared" si="14"/>
        <v>2599.9999999982001</v>
      </c>
      <c r="AJ34" s="190"/>
      <c r="AK34" s="201">
        <f t="shared" si="15"/>
        <v>1.3</v>
      </c>
      <c r="AL34" s="192">
        <f t="shared" si="16"/>
        <v>2505.12</v>
      </c>
      <c r="AM34" s="193">
        <f t="shared" si="16"/>
        <v>69.939999999951581</v>
      </c>
      <c r="AN34" s="193">
        <f t="shared" si="16"/>
        <v>7.0199999999951403</v>
      </c>
      <c r="AO34" s="21"/>
      <c r="AP34" s="201">
        <f t="shared" si="17"/>
        <v>1.25</v>
      </c>
      <c r="AQ34" s="192">
        <f t="shared" si="18"/>
        <v>3046.7400000000002</v>
      </c>
      <c r="AR34" s="193">
        <f t="shared" si="18"/>
        <v>93.599999999935193</v>
      </c>
      <c r="AS34" s="193">
        <f t="shared" si="18"/>
        <v>7.0199999999951403</v>
      </c>
      <c r="AT34" s="21"/>
      <c r="AU34" s="201">
        <f t="shared" si="19"/>
        <v>1.29</v>
      </c>
      <c r="AV34" s="192">
        <f t="shared" si="20"/>
        <v>4094.28</v>
      </c>
      <c r="AW34" s="193">
        <f t="shared" si="20"/>
        <v>139.87999999990316</v>
      </c>
      <c r="AX34" s="193">
        <f t="shared" si="20"/>
        <v>14.039999999990281</v>
      </c>
      <c r="AY34" s="21"/>
      <c r="AZ34" s="201">
        <f t="shared" si="21"/>
        <v>1.32</v>
      </c>
      <c r="BA34" s="192">
        <f t="shared" si="22"/>
        <v>4912.32</v>
      </c>
      <c r="BB34" s="193">
        <f t="shared" si="23"/>
        <v>187.19999999987039</v>
      </c>
      <c r="BC34" s="193">
        <f t="shared" si="24"/>
        <v>14.039999999990281</v>
      </c>
      <c r="BH34" s="67">
        <f t="shared" si="0"/>
        <v>2599.9999999982001</v>
      </c>
      <c r="BI34" s="55">
        <v>1.3</v>
      </c>
      <c r="BJ34" s="56">
        <v>2456</v>
      </c>
      <c r="BK34" s="57">
        <f t="shared" si="25"/>
        <v>2505.12</v>
      </c>
      <c r="BL34" s="57">
        <f t="shared" si="40"/>
        <v>69.939999999951581</v>
      </c>
      <c r="BM34" s="57">
        <f t="shared" si="41"/>
        <v>7.0199999999951403</v>
      </c>
      <c r="BO34" s="67">
        <f t="shared" si="26"/>
        <v>2599.9999999982001</v>
      </c>
      <c r="BP34" s="55">
        <v>1.25</v>
      </c>
      <c r="BQ34" s="56">
        <v>2987</v>
      </c>
      <c r="BR34" s="57">
        <f t="shared" si="27"/>
        <v>3046.7400000000002</v>
      </c>
      <c r="BS34" s="57">
        <f t="shared" si="28"/>
        <v>93.599999999935193</v>
      </c>
      <c r="BT34" s="57">
        <f t="shared" si="29"/>
        <v>7.0199999999951403</v>
      </c>
      <c r="BV34" s="67">
        <f t="shared" si="11"/>
        <v>2599.9999999982001</v>
      </c>
      <c r="BW34" s="55">
        <v>1.29</v>
      </c>
      <c r="BX34" s="56">
        <v>4014</v>
      </c>
      <c r="BY34" s="57">
        <f t="shared" si="30"/>
        <v>4094.28</v>
      </c>
      <c r="BZ34" s="57">
        <f t="shared" si="31"/>
        <v>139.87999999990316</v>
      </c>
      <c r="CA34" s="57">
        <f t="shared" si="32"/>
        <v>14.039999999990281</v>
      </c>
      <c r="CC34" s="67">
        <f t="shared" si="12"/>
        <v>2599.9999999982001</v>
      </c>
      <c r="CD34" s="55">
        <v>1.32</v>
      </c>
      <c r="CE34" s="56">
        <v>4816</v>
      </c>
      <c r="CF34" s="57">
        <f t="shared" si="33"/>
        <v>4912.32</v>
      </c>
      <c r="CG34" s="57">
        <f t="shared" si="34"/>
        <v>187.19999999987039</v>
      </c>
      <c r="CH34" s="57">
        <f t="shared" si="35"/>
        <v>14.039999999990281</v>
      </c>
    </row>
    <row r="35" spans="1:97" ht="15.75" thickBot="1" x14ac:dyDescent="0.3">
      <c r="A35" s="72">
        <v>2699.9999999981001</v>
      </c>
      <c r="B35" s="143"/>
      <c r="C35" s="144"/>
      <c r="D35" s="144"/>
      <c r="E35" s="145"/>
      <c r="F35" s="143"/>
      <c r="G35" s="144"/>
      <c r="H35" s="144"/>
      <c r="I35" s="145"/>
      <c r="J35" s="143"/>
      <c r="K35" s="144"/>
      <c r="L35" s="144"/>
      <c r="M35" s="145"/>
      <c r="N35" s="143"/>
      <c r="O35" s="144"/>
      <c r="P35" s="144"/>
      <c r="Q35" s="160"/>
      <c r="R35" s="211">
        <f t="shared" si="13"/>
        <v>2699.9999999981001</v>
      </c>
      <c r="S35" s="143"/>
      <c r="T35" s="144"/>
      <c r="U35" s="144"/>
      <c r="V35" s="145"/>
      <c r="W35" s="143"/>
      <c r="X35" s="144"/>
      <c r="Y35" s="144"/>
      <c r="Z35" s="144"/>
      <c r="AA35" s="95"/>
      <c r="AB35" s="95"/>
      <c r="AC35" s="95"/>
      <c r="AD35" s="95"/>
      <c r="AE35" s="95"/>
      <c r="AF35" s="95"/>
      <c r="AG35" s="95"/>
      <c r="AH35" s="98"/>
      <c r="AI35" s="202">
        <f t="shared" si="14"/>
        <v>2699.9999999981001</v>
      </c>
      <c r="AJ35" s="196"/>
      <c r="AK35" s="197">
        <f t="shared" si="15"/>
        <v>1.3</v>
      </c>
      <c r="AL35" s="198">
        <f t="shared" si="16"/>
        <v>2589.27</v>
      </c>
      <c r="AM35" s="199">
        <f t="shared" si="16"/>
        <v>72.629999999948893</v>
      </c>
      <c r="AN35" s="199">
        <f t="shared" si="16"/>
        <v>7.2899999999948708</v>
      </c>
      <c r="AO35" s="21"/>
      <c r="AP35" s="197">
        <f t="shared" si="17"/>
        <v>1.25</v>
      </c>
      <c r="AQ35" s="198">
        <f t="shared" si="18"/>
        <v>3147.21</v>
      </c>
      <c r="AR35" s="199">
        <f t="shared" si="18"/>
        <v>97.199999999931592</v>
      </c>
      <c r="AS35" s="199">
        <f t="shared" si="18"/>
        <v>7.2899999999948708</v>
      </c>
      <c r="AT35" s="21"/>
      <c r="AU35" s="197">
        <f t="shared" si="19"/>
        <v>1.29</v>
      </c>
      <c r="AV35" s="198">
        <f t="shared" si="20"/>
        <v>4228.92</v>
      </c>
      <c r="AW35" s="199">
        <f t="shared" si="20"/>
        <v>145.25999999989779</v>
      </c>
      <c r="AX35" s="199">
        <f t="shared" si="20"/>
        <v>14.579999999989742</v>
      </c>
      <c r="AY35" s="21"/>
      <c r="AZ35" s="197">
        <f t="shared" si="21"/>
        <v>1.32</v>
      </c>
      <c r="BA35" s="198">
        <f t="shared" si="22"/>
        <v>5051.55</v>
      </c>
      <c r="BB35" s="199">
        <f t="shared" si="23"/>
        <v>194.39999999986318</v>
      </c>
      <c r="BC35" s="199">
        <f t="shared" si="24"/>
        <v>14.579999999989742</v>
      </c>
      <c r="BH35" s="67">
        <f t="shared" si="0"/>
        <v>2699.9999999981001</v>
      </c>
      <c r="BI35" s="55">
        <v>1.3</v>
      </c>
      <c r="BJ35" s="120">
        <f>(BJ36-BJ34)/2+BJ34</f>
        <v>2538.5</v>
      </c>
      <c r="BK35" s="57">
        <f t="shared" si="25"/>
        <v>2589.27</v>
      </c>
      <c r="BL35" s="57">
        <f t="shared" si="40"/>
        <v>72.629999999948893</v>
      </c>
      <c r="BM35" s="57">
        <f t="shared" si="41"/>
        <v>7.2899999999948708</v>
      </c>
      <c r="BO35" s="67">
        <f t="shared" si="26"/>
        <v>2699.9999999981001</v>
      </c>
      <c r="BP35" s="55">
        <v>1.25</v>
      </c>
      <c r="BQ35" s="120">
        <f>(BQ36-BQ34)/2+BQ34</f>
        <v>3085.5</v>
      </c>
      <c r="BR35" s="57">
        <f t="shared" si="27"/>
        <v>3147.21</v>
      </c>
      <c r="BS35" s="57">
        <f t="shared" si="28"/>
        <v>97.199999999931592</v>
      </c>
      <c r="BT35" s="57">
        <f t="shared" si="29"/>
        <v>7.2899999999948708</v>
      </c>
      <c r="BV35" s="67">
        <f t="shared" si="11"/>
        <v>2699.9999999981001</v>
      </c>
      <c r="BW35" s="55">
        <v>1.29</v>
      </c>
      <c r="BX35" s="120">
        <f>(BX36-BX34)/2+BX34</f>
        <v>4146</v>
      </c>
      <c r="BY35" s="57">
        <f t="shared" si="30"/>
        <v>4228.92</v>
      </c>
      <c r="BZ35" s="57">
        <f t="shared" si="31"/>
        <v>145.25999999989779</v>
      </c>
      <c r="CA35" s="57">
        <f t="shared" si="32"/>
        <v>14.579999999989742</v>
      </c>
      <c r="CC35" s="67">
        <f t="shared" si="12"/>
        <v>2699.9999999981001</v>
      </c>
      <c r="CD35" s="55">
        <v>1.32</v>
      </c>
      <c r="CE35" s="120">
        <f>(CE36-CE34)/2+CE34</f>
        <v>4952.5</v>
      </c>
      <c r="CF35" s="57">
        <f t="shared" si="33"/>
        <v>5051.55</v>
      </c>
      <c r="CG35" s="57">
        <f t="shared" si="34"/>
        <v>194.39999999986318</v>
      </c>
      <c r="CH35" s="57">
        <f t="shared" si="35"/>
        <v>14.579999999989742</v>
      </c>
    </row>
    <row r="36" spans="1:97" ht="15.75" thickBot="1" x14ac:dyDescent="0.3">
      <c r="A36" s="71">
        <v>2799.999999998</v>
      </c>
      <c r="B36" s="140"/>
      <c r="C36" s="141"/>
      <c r="D36" s="141"/>
      <c r="E36" s="142"/>
      <c r="F36" s="140"/>
      <c r="G36" s="141"/>
      <c r="H36" s="141"/>
      <c r="I36" s="142"/>
      <c r="J36" s="140"/>
      <c r="K36" s="141"/>
      <c r="L36" s="141"/>
      <c r="M36" s="142"/>
      <c r="N36" s="140"/>
      <c r="O36" s="141"/>
      <c r="P36" s="141"/>
      <c r="Q36" s="159"/>
      <c r="R36" s="210">
        <f t="shared" si="13"/>
        <v>2799.999999998</v>
      </c>
      <c r="S36" s="140"/>
      <c r="T36" s="141"/>
      <c r="U36" s="141"/>
      <c r="V36" s="142"/>
      <c r="W36" s="140"/>
      <c r="X36" s="141"/>
      <c r="Y36" s="141"/>
      <c r="Z36" s="141"/>
      <c r="AA36" s="93"/>
      <c r="AB36" s="93"/>
      <c r="AC36" s="93"/>
      <c r="AD36" s="93"/>
      <c r="AE36" s="93"/>
      <c r="AF36" s="93"/>
      <c r="AG36" s="93"/>
      <c r="AH36" s="97"/>
      <c r="AI36" s="189">
        <f t="shared" si="14"/>
        <v>2799.999999998</v>
      </c>
      <c r="AJ36" s="190"/>
      <c r="AK36" s="201">
        <f t="shared" si="15"/>
        <v>1.31</v>
      </c>
      <c r="AL36" s="192">
        <f t="shared" si="16"/>
        <v>2673.42</v>
      </c>
      <c r="AM36" s="193">
        <f t="shared" si="16"/>
        <v>75.319999999946205</v>
      </c>
      <c r="AN36" s="193">
        <f t="shared" si="16"/>
        <v>7.5599999999946004</v>
      </c>
      <c r="AO36" s="21"/>
      <c r="AP36" s="201">
        <f t="shared" si="17"/>
        <v>1.25</v>
      </c>
      <c r="AQ36" s="192">
        <f t="shared" si="18"/>
        <v>3247.68</v>
      </c>
      <c r="AR36" s="193">
        <f t="shared" si="18"/>
        <v>100.79999999992799</v>
      </c>
      <c r="AS36" s="193">
        <f t="shared" si="18"/>
        <v>7.5599999999946004</v>
      </c>
      <c r="AT36" s="21"/>
      <c r="AU36" s="201">
        <f>BW36</f>
        <v>1.3</v>
      </c>
      <c r="AV36" s="192">
        <f t="shared" si="20"/>
        <v>4363.5600000000004</v>
      </c>
      <c r="AW36" s="193">
        <f t="shared" si="20"/>
        <v>150.63999999989241</v>
      </c>
      <c r="AX36" s="193">
        <f t="shared" si="20"/>
        <v>15.119999999989201</v>
      </c>
      <c r="AY36" s="21"/>
      <c r="AZ36" s="201">
        <f t="shared" si="21"/>
        <v>1.32</v>
      </c>
      <c r="BA36" s="192">
        <f t="shared" si="22"/>
        <v>5190.78</v>
      </c>
      <c r="BB36" s="193">
        <f t="shared" si="23"/>
        <v>201.59999999985598</v>
      </c>
      <c r="BC36" s="193">
        <f t="shared" si="24"/>
        <v>15.119999999989201</v>
      </c>
      <c r="BH36" s="67">
        <f t="shared" si="0"/>
        <v>2799.999999998</v>
      </c>
      <c r="BI36" s="55">
        <v>1.31</v>
      </c>
      <c r="BJ36" s="56">
        <v>2621</v>
      </c>
      <c r="BK36" s="57">
        <f t="shared" si="25"/>
        <v>2673.42</v>
      </c>
      <c r="BL36" s="57">
        <f t="shared" si="40"/>
        <v>75.319999999946205</v>
      </c>
      <c r="BM36" s="57">
        <f t="shared" si="41"/>
        <v>7.5599999999946004</v>
      </c>
      <c r="BO36" s="67">
        <f t="shared" si="26"/>
        <v>2799.999999998</v>
      </c>
      <c r="BP36" s="55">
        <v>1.25</v>
      </c>
      <c r="BQ36" s="56">
        <v>3184</v>
      </c>
      <c r="BR36" s="57">
        <f t="shared" si="27"/>
        <v>3247.68</v>
      </c>
      <c r="BS36" s="57">
        <f t="shared" si="28"/>
        <v>100.79999999992799</v>
      </c>
      <c r="BT36" s="57">
        <f t="shared" si="29"/>
        <v>7.5599999999946004</v>
      </c>
      <c r="BV36" s="67">
        <f t="shared" si="11"/>
        <v>2799.999999998</v>
      </c>
      <c r="BW36" s="55">
        <v>1.3</v>
      </c>
      <c r="BX36" s="56">
        <v>4278</v>
      </c>
      <c r="BY36" s="57">
        <f t="shared" si="30"/>
        <v>4363.5600000000004</v>
      </c>
      <c r="BZ36" s="57">
        <f t="shared" si="31"/>
        <v>150.63999999989241</v>
      </c>
      <c r="CA36" s="57">
        <f t="shared" si="32"/>
        <v>15.119999999989201</v>
      </c>
      <c r="CC36" s="67">
        <f t="shared" si="12"/>
        <v>2799.999999998</v>
      </c>
      <c r="CD36" s="55">
        <v>1.32</v>
      </c>
      <c r="CE36" s="56">
        <v>5089</v>
      </c>
      <c r="CF36" s="57">
        <f t="shared" si="33"/>
        <v>5190.78</v>
      </c>
      <c r="CG36" s="57">
        <f t="shared" si="34"/>
        <v>201.59999999985598</v>
      </c>
      <c r="CH36" s="57">
        <f t="shared" si="35"/>
        <v>15.119999999989201</v>
      </c>
    </row>
    <row r="37" spans="1:97" ht="15.75" thickBot="1" x14ac:dyDescent="0.3">
      <c r="A37" s="72">
        <v>2899.9999999979</v>
      </c>
      <c r="B37" s="143"/>
      <c r="C37" s="144"/>
      <c r="D37" s="144"/>
      <c r="E37" s="145"/>
      <c r="F37" s="143"/>
      <c r="G37" s="144"/>
      <c r="H37" s="144"/>
      <c r="I37" s="145"/>
      <c r="J37" s="143"/>
      <c r="K37" s="144"/>
      <c r="L37" s="144"/>
      <c r="M37" s="145"/>
      <c r="N37" s="143"/>
      <c r="O37" s="144"/>
      <c r="P37" s="144"/>
      <c r="Q37" s="160"/>
      <c r="R37" s="211">
        <f t="shared" si="13"/>
        <v>2899.9999999979</v>
      </c>
      <c r="S37" s="143"/>
      <c r="T37" s="144"/>
      <c r="U37" s="144"/>
      <c r="V37" s="145"/>
      <c r="W37" s="143"/>
      <c r="X37" s="144"/>
      <c r="Y37" s="144"/>
      <c r="Z37" s="144"/>
      <c r="AA37" s="95"/>
      <c r="AB37" s="95"/>
      <c r="AC37" s="95"/>
      <c r="AD37" s="95"/>
      <c r="AE37" s="95"/>
      <c r="AF37" s="95"/>
      <c r="AG37" s="95"/>
      <c r="AH37" s="98"/>
      <c r="AI37" s="203">
        <f t="shared" si="14"/>
        <v>2899.9999999979</v>
      </c>
      <c r="AJ37" s="196"/>
      <c r="AK37" s="197">
        <f t="shared" si="15"/>
        <v>1.31</v>
      </c>
      <c r="AL37" s="198">
        <f t="shared" si="16"/>
        <v>2756.55</v>
      </c>
      <c r="AM37" s="199">
        <f t="shared" si="16"/>
        <v>78.009999999943517</v>
      </c>
      <c r="AN37" s="199">
        <f t="shared" si="16"/>
        <v>7.8299999999943299</v>
      </c>
      <c r="AO37" s="21"/>
      <c r="AP37" s="197">
        <f t="shared" si="17"/>
        <v>1.25</v>
      </c>
      <c r="AQ37" s="198">
        <f t="shared" si="18"/>
        <v>3347.13</v>
      </c>
      <c r="AR37" s="199">
        <f t="shared" si="18"/>
        <v>104.39999999992439</v>
      </c>
      <c r="AS37" s="199">
        <f t="shared" si="18"/>
        <v>7.8299999999943299</v>
      </c>
      <c r="AT37" s="21"/>
      <c r="AU37" s="197">
        <f t="shared" si="19"/>
        <v>1.3</v>
      </c>
      <c r="AV37" s="198">
        <f t="shared" si="20"/>
        <v>4496.67</v>
      </c>
      <c r="AW37" s="199">
        <f t="shared" si="20"/>
        <v>156.01999999988703</v>
      </c>
      <c r="AX37" s="199">
        <f t="shared" si="20"/>
        <v>15.65999999998866</v>
      </c>
      <c r="AY37" s="21"/>
      <c r="AZ37" s="197">
        <f t="shared" si="21"/>
        <v>1.32</v>
      </c>
      <c r="BA37" s="198">
        <f t="shared" si="22"/>
        <v>5327.46</v>
      </c>
      <c r="BB37" s="199">
        <f t="shared" si="23"/>
        <v>208.79999999984878</v>
      </c>
      <c r="BC37" s="199">
        <f t="shared" si="24"/>
        <v>15.65999999998866</v>
      </c>
      <c r="BH37" s="67">
        <f t="shared" si="0"/>
        <v>2899.9999999979</v>
      </c>
      <c r="BI37" s="55">
        <v>1.31</v>
      </c>
      <c r="BJ37" s="120">
        <f>(BJ38-BJ36)/2+BJ36</f>
        <v>2702.5</v>
      </c>
      <c r="BK37" s="57">
        <f t="shared" si="25"/>
        <v>2756.55</v>
      </c>
      <c r="BL37" s="57">
        <f t="shared" si="40"/>
        <v>78.009999999943517</v>
      </c>
      <c r="BM37" s="57">
        <f t="shared" si="41"/>
        <v>7.8299999999943299</v>
      </c>
      <c r="BO37" s="67">
        <f t="shared" si="26"/>
        <v>2899.9999999979</v>
      </c>
      <c r="BP37" s="55">
        <v>1.25</v>
      </c>
      <c r="BQ37" s="120">
        <f>(BQ38-BQ36)/2+BQ36</f>
        <v>3281.5</v>
      </c>
      <c r="BR37" s="57">
        <f t="shared" si="27"/>
        <v>3347.13</v>
      </c>
      <c r="BS37" s="57">
        <f t="shared" si="28"/>
        <v>104.39999999992439</v>
      </c>
      <c r="BT37" s="57">
        <f t="shared" si="29"/>
        <v>7.8299999999943299</v>
      </c>
      <c r="BV37" s="67">
        <f t="shared" si="11"/>
        <v>2899.9999999979</v>
      </c>
      <c r="BW37" s="55">
        <v>1.3</v>
      </c>
      <c r="BX37" s="120">
        <f>(BX38-BX36)/2+BX36</f>
        <v>4408.5</v>
      </c>
      <c r="BY37" s="57">
        <f t="shared" si="30"/>
        <v>4496.67</v>
      </c>
      <c r="BZ37" s="57">
        <f t="shared" si="31"/>
        <v>156.01999999988703</v>
      </c>
      <c r="CA37" s="57">
        <f t="shared" si="32"/>
        <v>15.65999999998866</v>
      </c>
      <c r="CC37" s="67">
        <f t="shared" si="12"/>
        <v>2899.9999999979</v>
      </c>
      <c r="CD37" s="55">
        <v>1.32</v>
      </c>
      <c r="CE37" s="120">
        <f>(CE38-CE36)/2+CE36</f>
        <v>5223</v>
      </c>
      <c r="CF37" s="57">
        <f t="shared" si="33"/>
        <v>5327.46</v>
      </c>
      <c r="CG37" s="57">
        <f t="shared" si="34"/>
        <v>208.79999999984878</v>
      </c>
      <c r="CH37" s="57">
        <f t="shared" si="35"/>
        <v>15.65999999998866</v>
      </c>
    </row>
    <row r="38" spans="1:97" ht="15.75" thickBot="1" x14ac:dyDescent="0.3">
      <c r="A38" s="73">
        <v>2999.9999999977999</v>
      </c>
      <c r="B38" s="169"/>
      <c r="C38" s="170"/>
      <c r="D38" s="170"/>
      <c r="E38" s="171"/>
      <c r="F38" s="169"/>
      <c r="G38" s="170"/>
      <c r="H38" s="170"/>
      <c r="I38" s="171"/>
      <c r="J38" s="169"/>
      <c r="K38" s="170"/>
      <c r="L38" s="170"/>
      <c r="M38" s="171"/>
      <c r="N38" s="169"/>
      <c r="O38" s="170"/>
      <c r="P38" s="170"/>
      <c r="Q38" s="172"/>
      <c r="R38" s="212">
        <f t="shared" si="13"/>
        <v>2999.9999999977999</v>
      </c>
      <c r="S38" s="169"/>
      <c r="T38" s="170"/>
      <c r="U38" s="170"/>
      <c r="V38" s="171"/>
      <c r="W38" s="169"/>
      <c r="X38" s="170"/>
      <c r="Y38" s="170"/>
      <c r="Z38" s="170"/>
      <c r="AA38" s="93"/>
      <c r="AB38" s="93"/>
      <c r="AC38" s="93"/>
      <c r="AD38" s="93"/>
      <c r="AE38" s="93"/>
      <c r="AF38" s="93"/>
      <c r="AG38" s="93"/>
      <c r="AH38" s="97"/>
      <c r="AI38" s="204">
        <f t="shared" si="14"/>
        <v>2999.9999999977999</v>
      </c>
      <c r="AJ38" s="190"/>
      <c r="AK38" s="201">
        <f t="shared" si="15"/>
        <v>1.31</v>
      </c>
      <c r="AL38" s="192">
        <f t="shared" si="16"/>
        <v>2839.68</v>
      </c>
      <c r="AM38" s="193">
        <f t="shared" si="16"/>
        <v>80.699999999940815</v>
      </c>
      <c r="AN38" s="193">
        <f t="shared" si="16"/>
        <v>8.0999999999940595</v>
      </c>
      <c r="AO38" s="21"/>
      <c r="AP38" s="201">
        <f t="shared" si="17"/>
        <v>1.25</v>
      </c>
      <c r="AQ38" s="192">
        <f t="shared" si="18"/>
        <v>3446.58</v>
      </c>
      <c r="AR38" s="193">
        <f t="shared" si="18"/>
        <v>107.99999999992079</v>
      </c>
      <c r="AS38" s="193">
        <f t="shared" si="18"/>
        <v>8.0999999999940595</v>
      </c>
      <c r="AT38" s="21"/>
      <c r="AU38" s="201">
        <f t="shared" si="19"/>
        <v>1.3</v>
      </c>
      <c r="AV38" s="192">
        <f t="shared" si="20"/>
        <v>4629.78</v>
      </c>
      <c r="AW38" s="193">
        <f t="shared" si="20"/>
        <v>161.39999999988163</v>
      </c>
      <c r="AX38" s="193">
        <f t="shared" si="20"/>
        <v>16.199999999988119</v>
      </c>
      <c r="AY38" s="21"/>
      <c r="AZ38" s="201">
        <f t="shared" si="21"/>
        <v>1.33</v>
      </c>
      <c r="BA38" s="192">
        <f t="shared" si="22"/>
        <v>5464.14</v>
      </c>
      <c r="BB38" s="193">
        <f t="shared" si="23"/>
        <v>215.99999999984158</v>
      </c>
      <c r="BC38" s="193">
        <f t="shared" si="24"/>
        <v>16.199999999988119</v>
      </c>
      <c r="BH38" s="67">
        <f t="shared" si="0"/>
        <v>2999.9999999977999</v>
      </c>
      <c r="BI38" s="55">
        <v>1.31</v>
      </c>
      <c r="BJ38" s="56">
        <v>2784</v>
      </c>
      <c r="BK38" s="57">
        <f t="shared" si="25"/>
        <v>2839.68</v>
      </c>
      <c r="BL38" s="57">
        <f t="shared" si="40"/>
        <v>80.699999999940815</v>
      </c>
      <c r="BM38" s="57">
        <f t="shared" si="41"/>
        <v>8.0999999999940595</v>
      </c>
      <c r="BN38" s="66"/>
      <c r="BO38" s="67">
        <f t="shared" si="26"/>
        <v>2999.9999999977999</v>
      </c>
      <c r="BP38" s="55">
        <v>1.25</v>
      </c>
      <c r="BQ38" s="56">
        <v>3379</v>
      </c>
      <c r="BR38" s="57">
        <f t="shared" si="27"/>
        <v>3446.58</v>
      </c>
      <c r="BS38" s="57">
        <f t="shared" si="28"/>
        <v>107.99999999992079</v>
      </c>
      <c r="BT38" s="57">
        <f t="shared" si="29"/>
        <v>8.0999999999940595</v>
      </c>
      <c r="BU38" s="66"/>
      <c r="BV38" s="67">
        <f t="shared" si="11"/>
        <v>2999.9999999977999</v>
      </c>
      <c r="BW38" s="55">
        <v>1.3</v>
      </c>
      <c r="BX38" s="56">
        <v>4539</v>
      </c>
      <c r="BY38" s="57">
        <f t="shared" si="30"/>
        <v>4629.78</v>
      </c>
      <c r="BZ38" s="57">
        <f t="shared" si="31"/>
        <v>161.39999999988163</v>
      </c>
      <c r="CA38" s="57">
        <f t="shared" si="32"/>
        <v>16.199999999988119</v>
      </c>
      <c r="CB38" s="66"/>
      <c r="CC38" s="67">
        <f t="shared" si="12"/>
        <v>2999.9999999977999</v>
      </c>
      <c r="CD38" s="55">
        <v>1.33</v>
      </c>
      <c r="CE38" s="56">
        <v>5357</v>
      </c>
      <c r="CF38" s="57">
        <f t="shared" si="33"/>
        <v>5464.14</v>
      </c>
      <c r="CG38" s="57">
        <f t="shared" si="34"/>
        <v>215.99999999984158</v>
      </c>
      <c r="CH38" s="57">
        <f t="shared" si="35"/>
        <v>16.199999999988119</v>
      </c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</row>
    <row r="39" spans="1:97" ht="16.5" thickTop="1" thickBot="1" x14ac:dyDescent="0.3">
      <c r="A39" s="175">
        <v>3099.9999999976999</v>
      </c>
      <c r="B39" s="185"/>
      <c r="C39" s="186"/>
      <c r="D39" s="186"/>
      <c r="E39" s="187"/>
      <c r="F39" s="185"/>
      <c r="G39" s="186"/>
      <c r="H39" s="186"/>
      <c r="I39" s="187"/>
      <c r="J39" s="185"/>
      <c r="K39" s="186"/>
      <c r="L39" s="186"/>
      <c r="M39" s="187"/>
      <c r="N39" s="185"/>
      <c r="O39" s="186"/>
      <c r="P39" s="186"/>
      <c r="Q39" s="188"/>
      <c r="R39" s="213">
        <f t="shared" si="13"/>
        <v>3099.9999999976999</v>
      </c>
      <c r="S39" s="185"/>
      <c r="T39" s="186"/>
      <c r="U39" s="186"/>
      <c r="V39" s="187"/>
      <c r="W39" s="185"/>
      <c r="X39" s="186"/>
      <c r="Y39" s="186"/>
      <c r="Z39" s="186"/>
      <c r="AA39" s="95"/>
      <c r="AB39" s="95"/>
      <c r="AC39" s="95"/>
      <c r="AD39" s="95"/>
      <c r="AE39" s="95"/>
      <c r="AF39" s="95"/>
      <c r="AG39" s="95"/>
      <c r="AH39" s="98"/>
      <c r="AI39" s="202">
        <f t="shared" si="14"/>
        <v>3099.9999999976999</v>
      </c>
      <c r="AJ39" s="196"/>
      <c r="AK39" s="197">
        <f t="shared" si="15"/>
        <v>1.31</v>
      </c>
      <c r="AL39" s="198">
        <f t="shared" ref="AL39:AN48" si="47">BK39</f>
        <v>2922.3</v>
      </c>
      <c r="AM39" s="199">
        <f t="shared" si="47"/>
        <v>83.389999999938127</v>
      </c>
      <c r="AN39" s="199">
        <f t="shared" si="47"/>
        <v>8.3699999999937909</v>
      </c>
      <c r="AO39" s="21"/>
      <c r="AP39" s="197">
        <f t="shared" si="17"/>
        <v>1.25</v>
      </c>
      <c r="AQ39" s="198">
        <f t="shared" ref="AQ39:AS48" si="48">BR39</f>
        <v>3545.01</v>
      </c>
      <c r="AR39" s="199">
        <f t="shared" si="48"/>
        <v>111.59999999991719</v>
      </c>
      <c r="AS39" s="199">
        <f t="shared" si="48"/>
        <v>8.3699999999937909</v>
      </c>
      <c r="AT39" s="21"/>
      <c r="AU39" s="197">
        <f t="shared" si="19"/>
        <v>1.3</v>
      </c>
      <c r="AV39" s="198">
        <f t="shared" ref="AV39:AX48" si="49">BY39</f>
        <v>4761.87</v>
      </c>
      <c r="AW39" s="199">
        <f t="shared" si="49"/>
        <v>166.77999999987625</v>
      </c>
      <c r="AX39" s="199">
        <f t="shared" si="49"/>
        <v>16.739999999987582</v>
      </c>
      <c r="AY39" s="21"/>
      <c r="AZ39" s="197">
        <f t="shared" si="21"/>
        <v>1.33</v>
      </c>
      <c r="BA39" s="198">
        <f t="shared" si="22"/>
        <v>5598.27</v>
      </c>
      <c r="BB39" s="199">
        <f t="shared" si="23"/>
        <v>223.19999999983438</v>
      </c>
      <c r="BC39" s="199">
        <f t="shared" si="24"/>
        <v>16.739999999987582</v>
      </c>
      <c r="BH39" s="67">
        <f t="shared" si="0"/>
        <v>3099.9999999976999</v>
      </c>
      <c r="BI39" s="55">
        <v>1.31</v>
      </c>
      <c r="BJ39" s="120">
        <f>(BJ40-BJ38)/2+BJ38</f>
        <v>2865</v>
      </c>
      <c r="BK39" s="57">
        <f t="shared" si="25"/>
        <v>2922.3</v>
      </c>
      <c r="BL39" s="57">
        <f t="shared" si="40"/>
        <v>83.389999999938127</v>
      </c>
      <c r="BM39" s="57">
        <f t="shared" si="41"/>
        <v>8.3699999999937909</v>
      </c>
      <c r="BN39" s="66"/>
      <c r="BO39" s="67">
        <f t="shared" si="26"/>
        <v>3099.9999999976999</v>
      </c>
      <c r="BP39" s="55">
        <v>1.25</v>
      </c>
      <c r="BQ39" s="120">
        <f>(BQ40-BQ38)/2+BQ38</f>
        <v>3475.5</v>
      </c>
      <c r="BR39" s="57">
        <f t="shared" si="27"/>
        <v>3545.01</v>
      </c>
      <c r="BS39" s="57">
        <f t="shared" si="28"/>
        <v>111.59999999991719</v>
      </c>
      <c r="BT39" s="57">
        <f t="shared" si="29"/>
        <v>8.3699999999937909</v>
      </c>
      <c r="BU39" s="66"/>
      <c r="BV39" s="67">
        <f t="shared" si="11"/>
        <v>3099.9999999976999</v>
      </c>
      <c r="BW39" s="55">
        <v>1.3</v>
      </c>
      <c r="BX39" s="120">
        <f>(BX40-BX38)/2+BX38</f>
        <v>4668.5</v>
      </c>
      <c r="BY39" s="57">
        <f t="shared" si="30"/>
        <v>4761.87</v>
      </c>
      <c r="BZ39" s="57">
        <f t="shared" si="31"/>
        <v>166.77999999987625</v>
      </c>
      <c r="CA39" s="57">
        <f t="shared" si="32"/>
        <v>16.739999999987582</v>
      </c>
      <c r="CB39" s="66"/>
      <c r="CC39" s="67">
        <f t="shared" si="12"/>
        <v>3099.9999999976999</v>
      </c>
      <c r="CD39" s="55">
        <v>1.33</v>
      </c>
      <c r="CE39" s="120">
        <f>(CE40-CE38)/2+CE38</f>
        <v>5488.5</v>
      </c>
      <c r="CF39" s="57">
        <f t="shared" si="33"/>
        <v>5598.27</v>
      </c>
      <c r="CG39" s="57">
        <f t="shared" si="34"/>
        <v>223.19999999983438</v>
      </c>
      <c r="CH39" s="57">
        <f t="shared" si="35"/>
        <v>16.739999999987582</v>
      </c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</row>
    <row r="40" spans="1:97" ht="15.75" thickBot="1" x14ac:dyDescent="0.3">
      <c r="A40" s="71">
        <v>3199.9999999975998</v>
      </c>
      <c r="B40" s="140"/>
      <c r="C40" s="141"/>
      <c r="D40" s="141"/>
      <c r="E40" s="142"/>
      <c r="F40" s="140"/>
      <c r="G40" s="141"/>
      <c r="H40" s="141"/>
      <c r="I40" s="142"/>
      <c r="J40" s="140"/>
      <c r="K40" s="141"/>
      <c r="L40" s="141"/>
      <c r="M40" s="142"/>
      <c r="N40" s="140"/>
      <c r="O40" s="141"/>
      <c r="P40" s="141"/>
      <c r="Q40" s="159"/>
      <c r="R40" s="210">
        <f t="shared" si="13"/>
        <v>3199.9999999975998</v>
      </c>
      <c r="S40" s="140"/>
      <c r="T40" s="141"/>
      <c r="U40" s="141"/>
      <c r="V40" s="142"/>
      <c r="W40" s="140"/>
      <c r="X40" s="141"/>
      <c r="Y40" s="141"/>
      <c r="Z40" s="141"/>
      <c r="AA40" s="93"/>
      <c r="AB40" s="93"/>
      <c r="AC40" s="93"/>
      <c r="AD40" s="93"/>
      <c r="AE40" s="93"/>
      <c r="AF40" s="93"/>
      <c r="AG40" s="93"/>
      <c r="AH40" s="97"/>
      <c r="AI40" s="189">
        <f t="shared" si="14"/>
        <v>3199.9999999975998</v>
      </c>
      <c r="AJ40" s="190"/>
      <c r="AK40" s="201">
        <f t="shared" si="15"/>
        <v>1.32</v>
      </c>
      <c r="AL40" s="192">
        <f t="shared" si="47"/>
        <v>3004.92</v>
      </c>
      <c r="AM40" s="193">
        <f t="shared" si="47"/>
        <v>86.079999999935438</v>
      </c>
      <c r="AN40" s="193">
        <f t="shared" si="47"/>
        <v>8.6399999999935204</v>
      </c>
      <c r="AO40" s="21"/>
      <c r="AP40" s="201">
        <f t="shared" si="17"/>
        <v>1.25</v>
      </c>
      <c r="AQ40" s="192">
        <f t="shared" si="48"/>
        <v>3643.44</v>
      </c>
      <c r="AR40" s="193">
        <f t="shared" si="48"/>
        <v>115.19999999991359</v>
      </c>
      <c r="AS40" s="193">
        <f t="shared" si="48"/>
        <v>8.6399999999935204</v>
      </c>
      <c r="AT40" s="21"/>
      <c r="AU40" s="201">
        <f t="shared" si="19"/>
        <v>1.3</v>
      </c>
      <c r="AV40" s="192">
        <f t="shared" si="49"/>
        <v>4893.96</v>
      </c>
      <c r="AW40" s="193">
        <f t="shared" si="49"/>
        <v>172.15999999987088</v>
      </c>
      <c r="AX40" s="193">
        <f t="shared" si="49"/>
        <v>17.279999999987041</v>
      </c>
      <c r="AY40" s="21"/>
      <c r="AZ40" s="201">
        <f t="shared" si="21"/>
        <v>1.34</v>
      </c>
      <c r="BA40" s="192">
        <f t="shared" si="22"/>
        <v>5732.4000000000005</v>
      </c>
      <c r="BB40" s="193">
        <f t="shared" si="23"/>
        <v>230.39999999982717</v>
      </c>
      <c r="BC40" s="193">
        <f t="shared" si="24"/>
        <v>17.279999999987041</v>
      </c>
      <c r="BH40" s="67">
        <f t="shared" si="0"/>
        <v>3199.9999999975998</v>
      </c>
      <c r="BI40" s="55">
        <v>1.32</v>
      </c>
      <c r="BJ40" s="56">
        <v>2946</v>
      </c>
      <c r="BK40" s="57">
        <f t="shared" si="25"/>
        <v>3004.92</v>
      </c>
      <c r="BL40" s="57">
        <f t="shared" si="40"/>
        <v>86.079999999935438</v>
      </c>
      <c r="BM40" s="57">
        <f t="shared" si="41"/>
        <v>8.6399999999935204</v>
      </c>
      <c r="BN40" s="66"/>
      <c r="BO40" s="67">
        <f t="shared" si="26"/>
        <v>3199.9999999975998</v>
      </c>
      <c r="BP40" s="55">
        <v>1.25</v>
      </c>
      <c r="BQ40" s="56">
        <v>3572</v>
      </c>
      <c r="BR40" s="57">
        <f t="shared" si="27"/>
        <v>3643.44</v>
      </c>
      <c r="BS40" s="57">
        <f t="shared" si="28"/>
        <v>115.19999999991359</v>
      </c>
      <c r="BT40" s="57">
        <f t="shared" si="29"/>
        <v>8.6399999999935204</v>
      </c>
      <c r="BU40" s="66"/>
      <c r="BV40" s="67">
        <f t="shared" si="11"/>
        <v>3199.9999999975998</v>
      </c>
      <c r="BW40" s="55">
        <v>1.3</v>
      </c>
      <c r="BX40" s="56">
        <v>4798</v>
      </c>
      <c r="BY40" s="57">
        <f t="shared" si="30"/>
        <v>4893.96</v>
      </c>
      <c r="BZ40" s="57">
        <f t="shared" si="31"/>
        <v>172.15999999987088</v>
      </c>
      <c r="CA40" s="57">
        <f t="shared" si="32"/>
        <v>17.279999999987041</v>
      </c>
      <c r="CB40" s="66"/>
      <c r="CC40" s="67">
        <f t="shared" si="12"/>
        <v>3199.9999999975998</v>
      </c>
      <c r="CD40" s="55">
        <v>1.34</v>
      </c>
      <c r="CE40" s="56">
        <v>5620</v>
      </c>
      <c r="CF40" s="57">
        <f t="shared" si="33"/>
        <v>5732.4000000000005</v>
      </c>
      <c r="CG40" s="57">
        <f t="shared" si="34"/>
        <v>230.39999999982717</v>
      </c>
      <c r="CH40" s="57">
        <f t="shared" si="35"/>
        <v>17.279999999987041</v>
      </c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</row>
    <row r="41" spans="1:97" ht="15.75" thickBot="1" x14ac:dyDescent="0.3">
      <c r="A41" s="72">
        <v>3299.9999999974998</v>
      </c>
      <c r="B41" s="143"/>
      <c r="C41" s="144"/>
      <c r="D41" s="144"/>
      <c r="E41" s="145"/>
      <c r="F41" s="143"/>
      <c r="G41" s="144"/>
      <c r="H41" s="144"/>
      <c r="I41" s="145"/>
      <c r="J41" s="143"/>
      <c r="K41" s="144"/>
      <c r="L41" s="144"/>
      <c r="M41" s="145"/>
      <c r="N41" s="143"/>
      <c r="O41" s="144"/>
      <c r="P41" s="144"/>
      <c r="Q41" s="160"/>
      <c r="R41" s="211">
        <f t="shared" si="13"/>
        <v>3299.9999999974998</v>
      </c>
      <c r="S41" s="143"/>
      <c r="T41" s="144"/>
      <c r="U41" s="144"/>
      <c r="V41" s="145"/>
      <c r="W41" s="143"/>
      <c r="X41" s="144"/>
      <c r="Y41" s="144"/>
      <c r="Z41" s="144"/>
      <c r="AA41" s="95"/>
      <c r="AB41" s="95"/>
      <c r="AC41" s="95"/>
      <c r="AD41" s="95"/>
      <c r="AE41" s="95"/>
      <c r="AF41" s="95"/>
      <c r="AG41" s="95"/>
      <c r="AH41" s="98"/>
      <c r="AI41" s="195">
        <f t="shared" si="14"/>
        <v>3299.9999999974998</v>
      </c>
      <c r="AJ41" s="196"/>
      <c r="AK41" s="197">
        <f t="shared" si="15"/>
        <v>1.32</v>
      </c>
      <c r="AL41" s="198">
        <f t="shared" si="47"/>
        <v>3087.03</v>
      </c>
      <c r="AM41" s="199">
        <f t="shared" si="47"/>
        <v>88.76999999993275</v>
      </c>
      <c r="AN41" s="199">
        <f t="shared" si="47"/>
        <v>8.90999999999325</v>
      </c>
      <c r="AO41" s="21"/>
      <c r="AP41" s="197">
        <f t="shared" si="17"/>
        <v>1.25</v>
      </c>
      <c r="AQ41" s="198">
        <f t="shared" si="48"/>
        <v>3740.85</v>
      </c>
      <c r="AR41" s="199">
        <f t="shared" si="48"/>
        <v>118.79999999990999</v>
      </c>
      <c r="AS41" s="199">
        <f t="shared" si="48"/>
        <v>8.90999999999325</v>
      </c>
      <c r="AT41" s="21"/>
      <c r="AU41" s="197">
        <f t="shared" si="19"/>
        <v>1.3</v>
      </c>
      <c r="AV41" s="198">
        <f t="shared" si="49"/>
        <v>5024.5200000000004</v>
      </c>
      <c r="AW41" s="199">
        <f t="shared" si="49"/>
        <v>177.5399999998655</v>
      </c>
      <c r="AX41" s="199">
        <f t="shared" si="49"/>
        <v>17.8199999999865</v>
      </c>
      <c r="AY41" s="21"/>
      <c r="AZ41" s="197">
        <f t="shared" si="21"/>
        <v>1.34</v>
      </c>
      <c r="BA41" s="198">
        <f t="shared" si="22"/>
        <v>5865</v>
      </c>
      <c r="BB41" s="199">
        <f t="shared" si="23"/>
        <v>237.59999999981997</v>
      </c>
      <c r="BC41" s="199">
        <f t="shared" si="24"/>
        <v>17.8199999999865</v>
      </c>
      <c r="BH41" s="67">
        <f t="shared" si="0"/>
        <v>3299.9999999974998</v>
      </c>
      <c r="BI41" s="55">
        <v>1.32</v>
      </c>
      <c r="BJ41" s="120">
        <f>(BJ42-BJ40)/2+BJ40</f>
        <v>3026.5</v>
      </c>
      <c r="BK41" s="57">
        <f t="shared" si="25"/>
        <v>3087.03</v>
      </c>
      <c r="BL41" s="57">
        <f t="shared" si="40"/>
        <v>88.76999999993275</v>
      </c>
      <c r="BM41" s="57">
        <f t="shared" si="41"/>
        <v>8.90999999999325</v>
      </c>
      <c r="BN41" s="66"/>
      <c r="BO41" s="67">
        <f t="shared" si="26"/>
        <v>3299.9999999974998</v>
      </c>
      <c r="BP41" s="55">
        <v>1.25</v>
      </c>
      <c r="BQ41" s="120">
        <f>(BQ42-BQ40)/2+BQ40</f>
        <v>3667.5</v>
      </c>
      <c r="BR41" s="57">
        <f t="shared" si="27"/>
        <v>3740.85</v>
      </c>
      <c r="BS41" s="57">
        <f t="shared" si="28"/>
        <v>118.79999999990999</v>
      </c>
      <c r="BT41" s="57">
        <f t="shared" si="29"/>
        <v>8.90999999999325</v>
      </c>
      <c r="BU41" s="66"/>
      <c r="BV41" s="67">
        <f t="shared" si="11"/>
        <v>3299.9999999974998</v>
      </c>
      <c r="BW41" s="55">
        <v>1.3</v>
      </c>
      <c r="BX41" s="120">
        <f>(BX42-BX40)/2+BX40</f>
        <v>4926</v>
      </c>
      <c r="BY41" s="57">
        <f t="shared" si="30"/>
        <v>5024.5200000000004</v>
      </c>
      <c r="BZ41" s="57">
        <f t="shared" si="31"/>
        <v>177.5399999998655</v>
      </c>
      <c r="CA41" s="57">
        <f t="shared" si="32"/>
        <v>17.8199999999865</v>
      </c>
      <c r="CB41" s="66"/>
      <c r="CC41" s="67">
        <f t="shared" si="12"/>
        <v>3299.9999999974998</v>
      </c>
      <c r="CD41" s="55">
        <v>1.34</v>
      </c>
      <c r="CE41" s="120">
        <f>(CE42-CE40)/2+CE40</f>
        <v>5750</v>
      </c>
      <c r="CF41" s="57">
        <f t="shared" si="33"/>
        <v>5865</v>
      </c>
      <c r="CG41" s="57">
        <f t="shared" si="34"/>
        <v>237.59999999981997</v>
      </c>
      <c r="CH41" s="57">
        <f t="shared" si="35"/>
        <v>17.8199999999865</v>
      </c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</row>
    <row r="42" spans="1:97" ht="15.75" thickBot="1" x14ac:dyDescent="0.3">
      <c r="A42" s="71">
        <v>3399.9999999973902</v>
      </c>
      <c r="B42" s="140"/>
      <c r="C42" s="141"/>
      <c r="D42" s="141"/>
      <c r="E42" s="142"/>
      <c r="F42" s="140"/>
      <c r="G42" s="141"/>
      <c r="H42" s="141"/>
      <c r="I42" s="142"/>
      <c r="J42" s="140"/>
      <c r="K42" s="141"/>
      <c r="L42" s="141"/>
      <c r="M42" s="142"/>
      <c r="N42" s="140"/>
      <c r="O42" s="141"/>
      <c r="P42" s="141"/>
      <c r="Q42" s="159"/>
      <c r="R42" s="210">
        <f t="shared" si="13"/>
        <v>3399.9999999973902</v>
      </c>
      <c r="S42" s="140"/>
      <c r="T42" s="141"/>
      <c r="U42" s="141"/>
      <c r="V42" s="142"/>
      <c r="W42" s="140"/>
      <c r="X42" s="141"/>
      <c r="Y42" s="141"/>
      <c r="Z42" s="141"/>
      <c r="AA42" s="93"/>
      <c r="AB42" s="93"/>
      <c r="AC42" s="93"/>
      <c r="AD42" s="93"/>
      <c r="AE42" s="93"/>
      <c r="AF42" s="93"/>
      <c r="AG42" s="93"/>
      <c r="AH42" s="97"/>
      <c r="AI42" s="204">
        <f t="shared" si="14"/>
        <v>3399.9999999973902</v>
      </c>
      <c r="AJ42" s="190"/>
      <c r="AK42" s="201">
        <f t="shared" si="15"/>
        <v>1.32</v>
      </c>
      <c r="AL42" s="192">
        <f t="shared" si="47"/>
        <v>3169.14</v>
      </c>
      <c r="AM42" s="193">
        <f t="shared" si="47"/>
        <v>91.459999999929792</v>
      </c>
      <c r="AN42" s="193">
        <f t="shared" si="47"/>
        <v>9.1799999999929547</v>
      </c>
      <c r="AO42" s="21"/>
      <c r="AP42" s="201">
        <f t="shared" si="17"/>
        <v>1.25</v>
      </c>
      <c r="AQ42" s="192">
        <f t="shared" si="48"/>
        <v>3838.26</v>
      </c>
      <c r="AR42" s="193">
        <f t="shared" si="48"/>
        <v>122.39999999990604</v>
      </c>
      <c r="AS42" s="193">
        <f t="shared" si="48"/>
        <v>9.1799999999929547</v>
      </c>
      <c r="AT42" s="21"/>
      <c r="AU42" s="201">
        <f t="shared" si="19"/>
        <v>1.31</v>
      </c>
      <c r="AV42" s="192">
        <f t="shared" si="49"/>
        <v>5155.08</v>
      </c>
      <c r="AW42" s="193">
        <f t="shared" si="49"/>
        <v>182.91999999985958</v>
      </c>
      <c r="AX42" s="193">
        <f t="shared" si="49"/>
        <v>18.359999999985909</v>
      </c>
      <c r="AY42" s="21"/>
      <c r="AZ42" s="201">
        <f t="shared" si="21"/>
        <v>1.34</v>
      </c>
      <c r="BA42" s="192">
        <f t="shared" si="22"/>
        <v>5997.6</v>
      </c>
      <c r="BB42" s="193">
        <f t="shared" si="23"/>
        <v>244.79999999981209</v>
      </c>
      <c r="BC42" s="193">
        <f t="shared" si="24"/>
        <v>18.359999999985909</v>
      </c>
      <c r="BH42" s="67">
        <f t="shared" si="0"/>
        <v>3399.9999999973902</v>
      </c>
      <c r="BI42" s="55">
        <v>1.32</v>
      </c>
      <c r="BJ42" s="56">
        <v>3107</v>
      </c>
      <c r="BK42" s="57">
        <f t="shared" si="25"/>
        <v>3169.14</v>
      </c>
      <c r="BL42" s="57">
        <f t="shared" si="40"/>
        <v>91.459999999929792</v>
      </c>
      <c r="BM42" s="57">
        <f t="shared" si="41"/>
        <v>9.1799999999929547</v>
      </c>
      <c r="BN42" s="66"/>
      <c r="BO42" s="67">
        <f t="shared" si="26"/>
        <v>3399.9999999973902</v>
      </c>
      <c r="BP42" s="55">
        <v>1.25</v>
      </c>
      <c r="BQ42" s="56">
        <v>3763</v>
      </c>
      <c r="BR42" s="57">
        <f t="shared" si="27"/>
        <v>3838.26</v>
      </c>
      <c r="BS42" s="57">
        <f t="shared" si="28"/>
        <v>122.39999999990604</v>
      </c>
      <c r="BT42" s="57">
        <f t="shared" si="29"/>
        <v>9.1799999999929547</v>
      </c>
      <c r="BU42" s="66"/>
      <c r="BV42" s="67">
        <f t="shared" si="11"/>
        <v>3399.9999999973902</v>
      </c>
      <c r="BW42" s="55">
        <v>1.31</v>
      </c>
      <c r="BX42" s="56">
        <v>5054</v>
      </c>
      <c r="BY42" s="57">
        <f t="shared" si="30"/>
        <v>5155.08</v>
      </c>
      <c r="BZ42" s="57">
        <f t="shared" si="31"/>
        <v>182.91999999985958</v>
      </c>
      <c r="CA42" s="57">
        <f t="shared" si="32"/>
        <v>18.359999999985909</v>
      </c>
      <c r="CB42" s="66"/>
      <c r="CC42" s="67">
        <f t="shared" si="12"/>
        <v>3399.9999999973902</v>
      </c>
      <c r="CD42" s="55">
        <v>1.34</v>
      </c>
      <c r="CE42" s="56">
        <v>5880</v>
      </c>
      <c r="CF42" s="57">
        <f t="shared" si="33"/>
        <v>5997.6</v>
      </c>
      <c r="CG42" s="57">
        <f t="shared" si="34"/>
        <v>244.79999999981209</v>
      </c>
      <c r="CH42" s="57">
        <f t="shared" si="35"/>
        <v>18.359999999985909</v>
      </c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</row>
    <row r="43" spans="1:97" ht="15.75" thickBot="1" x14ac:dyDescent="0.3">
      <c r="A43" s="173">
        <v>3499.9999999972902</v>
      </c>
      <c r="B43" s="161"/>
      <c r="C43" s="162"/>
      <c r="D43" s="162"/>
      <c r="E43" s="163"/>
      <c r="F43" s="161"/>
      <c r="G43" s="162"/>
      <c r="H43" s="162"/>
      <c r="I43" s="163"/>
      <c r="J43" s="161"/>
      <c r="K43" s="162"/>
      <c r="L43" s="162"/>
      <c r="M43" s="163"/>
      <c r="N43" s="161"/>
      <c r="O43" s="162"/>
      <c r="P43" s="162"/>
      <c r="Q43" s="164"/>
      <c r="R43" s="214">
        <f t="shared" si="13"/>
        <v>3499.9999999972902</v>
      </c>
      <c r="S43" s="161"/>
      <c r="T43" s="162"/>
      <c r="U43" s="162"/>
      <c r="V43" s="163"/>
      <c r="W43" s="161"/>
      <c r="X43" s="162"/>
      <c r="Y43" s="162"/>
      <c r="Z43" s="162"/>
      <c r="AA43" s="95"/>
      <c r="AB43" s="95"/>
      <c r="AC43" s="95"/>
      <c r="AD43" s="95"/>
      <c r="AE43" s="95"/>
      <c r="AF43" s="95"/>
      <c r="AG43" s="95"/>
      <c r="AH43" s="98"/>
      <c r="AI43" s="202">
        <f t="shared" si="14"/>
        <v>3499.9999999972902</v>
      </c>
      <c r="AJ43" s="196"/>
      <c r="AK43" s="197">
        <f t="shared" si="15"/>
        <v>1.32</v>
      </c>
      <c r="AL43" s="198">
        <f t="shared" si="47"/>
        <v>3250.7400000000002</v>
      </c>
      <c r="AM43" s="199">
        <f t="shared" si="47"/>
        <v>94.149999999927104</v>
      </c>
      <c r="AN43" s="199">
        <f t="shared" si="47"/>
        <v>9.4499999999926843</v>
      </c>
      <c r="AO43" s="21"/>
      <c r="AP43" s="197">
        <f t="shared" si="17"/>
        <v>1.25</v>
      </c>
      <c r="AQ43" s="198">
        <f t="shared" si="48"/>
        <v>3934.65</v>
      </c>
      <c r="AR43" s="199">
        <f t="shared" si="48"/>
        <v>125.99999999990244</v>
      </c>
      <c r="AS43" s="199">
        <f t="shared" si="48"/>
        <v>9.4499999999926843</v>
      </c>
      <c r="AT43" s="21"/>
      <c r="AU43" s="197">
        <f t="shared" si="19"/>
        <v>1.31</v>
      </c>
      <c r="AV43" s="198">
        <f t="shared" si="49"/>
        <v>5285.13</v>
      </c>
      <c r="AW43" s="199">
        <f t="shared" si="49"/>
        <v>188.29999999985421</v>
      </c>
      <c r="AX43" s="199">
        <f t="shared" si="49"/>
        <v>18.899999999985369</v>
      </c>
      <c r="AY43" s="21"/>
      <c r="AZ43" s="197">
        <f t="shared" si="21"/>
        <v>1.34</v>
      </c>
      <c r="BA43" s="198">
        <f t="shared" si="22"/>
        <v>6127.6500000000005</v>
      </c>
      <c r="BB43" s="199">
        <f t="shared" si="23"/>
        <v>251.99999999980488</v>
      </c>
      <c r="BC43" s="199">
        <f t="shared" si="24"/>
        <v>18.899999999985369</v>
      </c>
      <c r="BH43" s="67">
        <f t="shared" si="0"/>
        <v>3499.9999999972902</v>
      </c>
      <c r="BI43" s="55">
        <v>1.32</v>
      </c>
      <c r="BJ43" s="120">
        <f>(BJ44-BJ42)/2+BJ42</f>
        <v>3187</v>
      </c>
      <c r="BK43" s="57">
        <f t="shared" si="25"/>
        <v>3250.7400000000002</v>
      </c>
      <c r="BL43" s="57">
        <f t="shared" si="40"/>
        <v>94.149999999927104</v>
      </c>
      <c r="BM43" s="57">
        <f t="shared" si="41"/>
        <v>9.4499999999926843</v>
      </c>
      <c r="BN43" s="66"/>
      <c r="BO43" s="67">
        <f t="shared" si="26"/>
        <v>3499.9999999972902</v>
      </c>
      <c r="BP43" s="55">
        <v>1.25</v>
      </c>
      <c r="BQ43" s="120">
        <f>(BQ44-BQ42)/2+BQ42</f>
        <v>3857.5</v>
      </c>
      <c r="BR43" s="57">
        <f t="shared" si="27"/>
        <v>3934.65</v>
      </c>
      <c r="BS43" s="57">
        <f t="shared" si="28"/>
        <v>125.99999999990244</v>
      </c>
      <c r="BT43" s="57">
        <f t="shared" si="29"/>
        <v>9.4499999999926843</v>
      </c>
      <c r="BU43" s="66"/>
      <c r="BV43" s="67">
        <f t="shared" si="11"/>
        <v>3499.9999999972902</v>
      </c>
      <c r="BW43" s="55">
        <v>1.31</v>
      </c>
      <c r="BX43" s="120">
        <f>(BX44-BX42)/2+BX42</f>
        <v>5181.5</v>
      </c>
      <c r="BY43" s="57">
        <f t="shared" si="30"/>
        <v>5285.13</v>
      </c>
      <c r="BZ43" s="57">
        <f t="shared" si="31"/>
        <v>188.29999999985421</v>
      </c>
      <c r="CA43" s="57">
        <f t="shared" si="32"/>
        <v>18.899999999985369</v>
      </c>
      <c r="CB43" s="66"/>
      <c r="CC43" s="67">
        <f t="shared" si="12"/>
        <v>3499.9999999972902</v>
      </c>
      <c r="CD43" s="55">
        <v>1.34</v>
      </c>
      <c r="CE43" s="120">
        <f>(CE44-CE42)/2+CE42</f>
        <v>6007.5</v>
      </c>
      <c r="CF43" s="57">
        <f t="shared" si="33"/>
        <v>6127.6500000000005</v>
      </c>
      <c r="CG43" s="57">
        <f t="shared" si="34"/>
        <v>251.99999999980488</v>
      </c>
      <c r="CH43" s="57">
        <f t="shared" si="35"/>
        <v>18.899999999985369</v>
      </c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</row>
    <row r="44" spans="1:97" ht="16.5" thickTop="1" thickBot="1" x14ac:dyDescent="0.3">
      <c r="A44" s="174">
        <v>3599.9999999971901</v>
      </c>
      <c r="B44" s="165"/>
      <c r="C44" s="166"/>
      <c r="D44" s="166"/>
      <c r="E44" s="167"/>
      <c r="F44" s="165"/>
      <c r="G44" s="166"/>
      <c r="H44" s="166"/>
      <c r="I44" s="167"/>
      <c r="J44" s="165"/>
      <c r="K44" s="166"/>
      <c r="L44" s="166"/>
      <c r="M44" s="167"/>
      <c r="N44" s="165"/>
      <c r="O44" s="166"/>
      <c r="P44" s="166"/>
      <c r="Q44" s="168"/>
      <c r="R44" s="215">
        <f t="shared" si="13"/>
        <v>3599.9999999971901</v>
      </c>
      <c r="S44" s="165"/>
      <c r="T44" s="166"/>
      <c r="U44" s="166"/>
      <c r="V44" s="167"/>
      <c r="W44" s="165"/>
      <c r="X44" s="166"/>
      <c r="Y44" s="166"/>
      <c r="Z44" s="166"/>
      <c r="AA44" s="93"/>
      <c r="AB44" s="93"/>
      <c r="AC44" s="93"/>
      <c r="AD44" s="93"/>
      <c r="AE44" s="93"/>
      <c r="AF44" s="93"/>
      <c r="AG44" s="93"/>
      <c r="AH44" s="97"/>
      <c r="AI44" s="189">
        <f t="shared" si="14"/>
        <v>3599.9999999971901</v>
      </c>
      <c r="AJ44" s="190"/>
      <c r="AK44" s="201">
        <f t="shared" si="15"/>
        <v>1.33</v>
      </c>
      <c r="AL44" s="192">
        <f t="shared" si="47"/>
        <v>3332.34</v>
      </c>
      <c r="AM44" s="193">
        <f t="shared" si="47"/>
        <v>96.839999999924416</v>
      </c>
      <c r="AN44" s="193">
        <f t="shared" si="47"/>
        <v>9.7199999999924138</v>
      </c>
      <c r="AO44" s="21"/>
      <c r="AP44" s="201">
        <f t="shared" si="17"/>
        <v>1.25</v>
      </c>
      <c r="AQ44" s="192">
        <f t="shared" si="48"/>
        <v>4031.04</v>
      </c>
      <c r="AR44" s="193">
        <f t="shared" si="48"/>
        <v>129.59999999989884</v>
      </c>
      <c r="AS44" s="193">
        <f t="shared" si="48"/>
        <v>9.7199999999924138</v>
      </c>
      <c r="AT44" s="21"/>
      <c r="AU44" s="201">
        <f t="shared" si="19"/>
        <v>1.31</v>
      </c>
      <c r="AV44" s="192">
        <f t="shared" si="49"/>
        <v>5415.18</v>
      </c>
      <c r="AW44" s="193">
        <f t="shared" si="49"/>
        <v>193.67999999984883</v>
      </c>
      <c r="AX44" s="193">
        <f t="shared" si="49"/>
        <v>19.439999999984828</v>
      </c>
      <c r="AY44" s="21"/>
      <c r="AZ44" s="201">
        <f>CD44</f>
        <v>1.35</v>
      </c>
      <c r="BA44" s="192">
        <f t="shared" si="22"/>
        <v>6257.7</v>
      </c>
      <c r="BB44" s="193">
        <f t="shared" si="23"/>
        <v>259.19999999979768</v>
      </c>
      <c r="BC44" s="193">
        <f t="shared" si="24"/>
        <v>19.439999999984828</v>
      </c>
      <c r="BH44" s="67">
        <f t="shared" si="0"/>
        <v>3599.9999999971901</v>
      </c>
      <c r="BI44" s="55">
        <v>1.33</v>
      </c>
      <c r="BJ44" s="56">
        <v>3267</v>
      </c>
      <c r="BK44" s="57">
        <f t="shared" si="25"/>
        <v>3332.34</v>
      </c>
      <c r="BL44" s="57">
        <f t="shared" si="40"/>
        <v>96.839999999924416</v>
      </c>
      <c r="BM44" s="57">
        <f t="shared" si="41"/>
        <v>9.7199999999924138</v>
      </c>
      <c r="BN44" s="66"/>
      <c r="BO44" s="67">
        <f t="shared" si="26"/>
        <v>3599.9999999971901</v>
      </c>
      <c r="BP44" s="55">
        <v>1.25</v>
      </c>
      <c r="BQ44" s="56">
        <v>3952</v>
      </c>
      <c r="BR44" s="57">
        <f t="shared" si="27"/>
        <v>4031.04</v>
      </c>
      <c r="BS44" s="57">
        <f t="shared" si="28"/>
        <v>129.59999999989884</v>
      </c>
      <c r="BT44" s="57">
        <f t="shared" si="29"/>
        <v>9.7199999999924138</v>
      </c>
      <c r="BU44" s="66"/>
      <c r="BV44" s="67">
        <f t="shared" si="11"/>
        <v>3599.9999999971901</v>
      </c>
      <c r="BW44" s="55">
        <v>1.31</v>
      </c>
      <c r="BX44" s="56">
        <v>5309</v>
      </c>
      <c r="BY44" s="57">
        <f t="shared" si="30"/>
        <v>5415.18</v>
      </c>
      <c r="BZ44" s="57">
        <f t="shared" si="31"/>
        <v>193.67999999984883</v>
      </c>
      <c r="CA44" s="57">
        <f t="shared" si="32"/>
        <v>19.439999999984828</v>
      </c>
      <c r="CB44" s="66"/>
      <c r="CC44" s="67">
        <f t="shared" si="12"/>
        <v>3599.9999999971901</v>
      </c>
      <c r="CD44" s="55">
        <v>1.35</v>
      </c>
      <c r="CE44" s="56">
        <v>6135</v>
      </c>
      <c r="CF44" s="57">
        <f t="shared" si="33"/>
        <v>6257.7</v>
      </c>
      <c r="CG44" s="57">
        <f t="shared" si="34"/>
        <v>259.19999999979768</v>
      </c>
      <c r="CH44" s="57">
        <f t="shared" si="35"/>
        <v>19.439999999984828</v>
      </c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</row>
    <row r="45" spans="1:97" ht="15.75" thickBot="1" x14ac:dyDescent="0.3">
      <c r="A45" s="72">
        <v>3699.9999999970901</v>
      </c>
      <c r="B45" s="143"/>
      <c r="C45" s="144"/>
      <c r="D45" s="144"/>
      <c r="E45" s="145"/>
      <c r="F45" s="143"/>
      <c r="G45" s="144"/>
      <c r="H45" s="144"/>
      <c r="I45" s="145"/>
      <c r="J45" s="143"/>
      <c r="K45" s="144"/>
      <c r="L45" s="144"/>
      <c r="M45" s="145"/>
      <c r="N45" s="143"/>
      <c r="O45" s="144"/>
      <c r="P45" s="144"/>
      <c r="Q45" s="160"/>
      <c r="R45" s="211">
        <f t="shared" si="13"/>
        <v>3699.9999999970901</v>
      </c>
      <c r="S45" s="143"/>
      <c r="T45" s="144"/>
      <c r="U45" s="144"/>
      <c r="V45" s="145"/>
      <c r="W45" s="143"/>
      <c r="X45" s="144"/>
      <c r="Y45" s="144"/>
      <c r="Z45" s="144"/>
      <c r="AA45" s="95"/>
      <c r="AB45" s="95"/>
      <c r="AC45" s="95"/>
      <c r="AD45" s="95"/>
      <c r="AE45" s="95"/>
      <c r="AF45" s="95"/>
      <c r="AG45" s="95"/>
      <c r="AH45" s="98"/>
      <c r="AI45" s="195">
        <f t="shared" si="14"/>
        <v>3699.9999999970901</v>
      </c>
      <c r="AJ45" s="196"/>
      <c r="AK45" s="197">
        <f t="shared" si="15"/>
        <v>1.33</v>
      </c>
      <c r="AL45" s="198">
        <f t="shared" si="47"/>
        <v>3412.92</v>
      </c>
      <c r="AM45" s="199">
        <f t="shared" si="47"/>
        <v>99.529999999921728</v>
      </c>
      <c r="AN45" s="199">
        <f t="shared" si="47"/>
        <v>9.9899999999921434</v>
      </c>
      <c r="AO45" s="21"/>
      <c r="AP45" s="197">
        <f t="shared" si="17"/>
        <v>1.25</v>
      </c>
      <c r="AQ45" s="198">
        <f t="shared" si="48"/>
        <v>4126.92</v>
      </c>
      <c r="AR45" s="199">
        <f t="shared" si="48"/>
        <v>133.19999999989523</v>
      </c>
      <c r="AS45" s="199">
        <f t="shared" si="48"/>
        <v>9.9899999999921434</v>
      </c>
      <c r="AT45" s="21"/>
      <c r="AU45" s="197">
        <f t="shared" si="19"/>
        <v>1.31</v>
      </c>
      <c r="AV45" s="198">
        <f t="shared" si="49"/>
        <v>5544.21</v>
      </c>
      <c r="AW45" s="199">
        <f t="shared" si="49"/>
        <v>199.05999999984346</v>
      </c>
      <c r="AX45" s="199">
        <f t="shared" si="49"/>
        <v>19.979999999984287</v>
      </c>
      <c r="AY45" s="21"/>
      <c r="AZ45" s="197">
        <f t="shared" si="21"/>
        <v>1.35</v>
      </c>
      <c r="BA45" s="198">
        <f t="shared" si="22"/>
        <v>6386.22</v>
      </c>
      <c r="BB45" s="199">
        <f t="shared" si="23"/>
        <v>266.39999999979045</v>
      </c>
      <c r="BC45" s="199">
        <f t="shared" si="24"/>
        <v>19.979999999984287</v>
      </c>
      <c r="BH45" s="67">
        <f t="shared" si="0"/>
        <v>3699.9999999970901</v>
      </c>
      <c r="BI45" s="55">
        <v>1.33</v>
      </c>
      <c r="BJ45" s="120">
        <f>(BJ46-BJ44)/2+BJ44</f>
        <v>3346</v>
      </c>
      <c r="BK45" s="57">
        <f t="shared" si="25"/>
        <v>3412.92</v>
      </c>
      <c r="BL45" s="57">
        <f t="shared" si="40"/>
        <v>99.529999999921728</v>
      </c>
      <c r="BM45" s="57">
        <f t="shared" si="41"/>
        <v>9.9899999999921434</v>
      </c>
      <c r="BN45" s="66"/>
      <c r="BO45" s="67">
        <f t="shared" si="26"/>
        <v>3699.9999999970901</v>
      </c>
      <c r="BP45" s="55">
        <v>1.25</v>
      </c>
      <c r="BQ45" s="120">
        <f>(BQ46-BQ44)/2+BQ44</f>
        <v>4046</v>
      </c>
      <c r="BR45" s="57">
        <f t="shared" si="27"/>
        <v>4126.92</v>
      </c>
      <c r="BS45" s="57">
        <f t="shared" si="28"/>
        <v>133.19999999989523</v>
      </c>
      <c r="BT45" s="57">
        <f t="shared" si="29"/>
        <v>9.9899999999921434</v>
      </c>
      <c r="BU45" s="66"/>
      <c r="BV45" s="67">
        <f t="shared" si="11"/>
        <v>3699.9999999970901</v>
      </c>
      <c r="BW45" s="55">
        <v>1.31</v>
      </c>
      <c r="BX45" s="120">
        <f>(BX46-BX44)/2+BX44</f>
        <v>5435.5</v>
      </c>
      <c r="BY45" s="57">
        <f t="shared" si="30"/>
        <v>5544.21</v>
      </c>
      <c r="BZ45" s="57">
        <f t="shared" si="31"/>
        <v>199.05999999984346</v>
      </c>
      <c r="CA45" s="57">
        <f t="shared" si="32"/>
        <v>19.979999999984287</v>
      </c>
      <c r="CB45" s="66"/>
      <c r="CC45" s="67">
        <f t="shared" si="12"/>
        <v>3699.9999999970901</v>
      </c>
      <c r="CD45" s="55">
        <v>1.35</v>
      </c>
      <c r="CE45" s="120">
        <f>(CE46-CE44)/2+CE44</f>
        <v>6261</v>
      </c>
      <c r="CF45" s="57">
        <f t="shared" si="33"/>
        <v>6386.22</v>
      </c>
      <c r="CG45" s="57">
        <f t="shared" si="34"/>
        <v>266.39999999979045</v>
      </c>
      <c r="CH45" s="57">
        <f t="shared" si="35"/>
        <v>19.979999999984287</v>
      </c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</row>
    <row r="46" spans="1:97" ht="15.75" thickBot="1" x14ac:dyDescent="0.3">
      <c r="A46" s="71">
        <v>3799.99999999699</v>
      </c>
      <c r="B46" s="140"/>
      <c r="C46" s="141"/>
      <c r="D46" s="141"/>
      <c r="E46" s="142"/>
      <c r="F46" s="140"/>
      <c r="G46" s="141"/>
      <c r="H46" s="141"/>
      <c r="I46" s="142"/>
      <c r="J46" s="140"/>
      <c r="K46" s="141"/>
      <c r="L46" s="141"/>
      <c r="M46" s="142"/>
      <c r="N46" s="140"/>
      <c r="O46" s="141"/>
      <c r="P46" s="141"/>
      <c r="Q46" s="159"/>
      <c r="R46" s="210">
        <f t="shared" si="13"/>
        <v>3799.99999999699</v>
      </c>
      <c r="S46" s="140"/>
      <c r="T46" s="141"/>
      <c r="U46" s="141"/>
      <c r="V46" s="142"/>
      <c r="W46" s="140"/>
      <c r="X46" s="141"/>
      <c r="Y46" s="141"/>
      <c r="Z46" s="141"/>
      <c r="AA46" s="93"/>
      <c r="AB46" s="93"/>
      <c r="AC46" s="93"/>
      <c r="AD46" s="93"/>
      <c r="AE46" s="93"/>
      <c r="AF46" s="93"/>
      <c r="AG46" s="93"/>
      <c r="AH46" s="97"/>
      <c r="AI46" s="189">
        <f t="shared" si="14"/>
        <v>3799.99999999699</v>
      </c>
      <c r="AJ46" s="190"/>
      <c r="AK46" s="201">
        <f t="shared" si="15"/>
        <v>1.34</v>
      </c>
      <c r="AL46" s="192">
        <f t="shared" si="47"/>
        <v>3493.5</v>
      </c>
      <c r="AM46" s="193">
        <f t="shared" si="47"/>
        <v>102.21999999991904</v>
      </c>
      <c r="AN46" s="193">
        <f t="shared" si="47"/>
        <v>10.259999999991873</v>
      </c>
      <c r="AO46" s="46"/>
      <c r="AP46" s="201">
        <f t="shared" si="17"/>
        <v>1.25</v>
      </c>
      <c r="AQ46" s="192">
        <f t="shared" si="48"/>
        <v>4222.8</v>
      </c>
      <c r="AR46" s="193">
        <f t="shared" si="48"/>
        <v>136.79999999989164</v>
      </c>
      <c r="AS46" s="193">
        <f t="shared" si="48"/>
        <v>10.259999999991873</v>
      </c>
      <c r="AT46" s="46"/>
      <c r="AU46" s="201">
        <f t="shared" si="19"/>
        <v>1.32</v>
      </c>
      <c r="AV46" s="192">
        <f t="shared" si="49"/>
        <v>5673.24</v>
      </c>
      <c r="AW46" s="193">
        <f t="shared" si="49"/>
        <v>204.43999999983808</v>
      </c>
      <c r="AX46" s="193">
        <f t="shared" si="49"/>
        <v>20.519999999983746</v>
      </c>
      <c r="AY46" s="46"/>
      <c r="AZ46" s="201">
        <f t="shared" si="21"/>
        <v>1.35</v>
      </c>
      <c r="BA46" s="192">
        <f t="shared" si="22"/>
        <v>6514.74</v>
      </c>
      <c r="BB46" s="193">
        <f t="shared" si="23"/>
        <v>273.59999999978328</v>
      </c>
      <c r="BC46" s="193">
        <f t="shared" si="24"/>
        <v>20.519999999983746</v>
      </c>
      <c r="BD46" s="36"/>
      <c r="BE46" s="36"/>
      <c r="BF46" s="36"/>
      <c r="BG46" s="36"/>
      <c r="BH46" s="67">
        <f t="shared" si="0"/>
        <v>3799.99999999699</v>
      </c>
      <c r="BI46" s="62">
        <v>1.34</v>
      </c>
      <c r="BJ46" s="63">
        <v>3425</v>
      </c>
      <c r="BK46" s="57">
        <f t="shared" si="25"/>
        <v>3493.5</v>
      </c>
      <c r="BL46" s="57">
        <f t="shared" si="40"/>
        <v>102.21999999991904</v>
      </c>
      <c r="BM46" s="57">
        <f t="shared" si="41"/>
        <v>10.259999999991873</v>
      </c>
      <c r="BN46" s="66"/>
      <c r="BO46" s="67">
        <f t="shared" si="26"/>
        <v>3799.99999999699</v>
      </c>
      <c r="BP46" s="62">
        <v>1.25</v>
      </c>
      <c r="BQ46" s="63">
        <v>4140</v>
      </c>
      <c r="BR46" s="57">
        <f t="shared" si="27"/>
        <v>4222.8</v>
      </c>
      <c r="BS46" s="57">
        <f t="shared" si="28"/>
        <v>136.79999999989164</v>
      </c>
      <c r="BT46" s="57">
        <f t="shared" si="29"/>
        <v>10.259999999991873</v>
      </c>
      <c r="BU46" s="66"/>
      <c r="BV46" s="67">
        <f t="shared" si="11"/>
        <v>3799.99999999699</v>
      </c>
      <c r="BW46" s="62">
        <v>1.32</v>
      </c>
      <c r="BX46" s="63">
        <v>5562</v>
      </c>
      <c r="BY46" s="57">
        <f t="shared" si="30"/>
        <v>5673.24</v>
      </c>
      <c r="BZ46" s="57">
        <f t="shared" si="31"/>
        <v>204.43999999983808</v>
      </c>
      <c r="CA46" s="57">
        <f t="shared" si="32"/>
        <v>20.519999999983746</v>
      </c>
      <c r="CB46" s="66"/>
      <c r="CC46" s="67">
        <f t="shared" si="12"/>
        <v>3799.99999999699</v>
      </c>
      <c r="CD46" s="62">
        <v>1.35</v>
      </c>
      <c r="CE46" s="63">
        <v>6387</v>
      </c>
      <c r="CF46" s="57">
        <f t="shared" si="33"/>
        <v>6514.74</v>
      </c>
      <c r="CG46" s="57">
        <f t="shared" si="34"/>
        <v>273.59999999978328</v>
      </c>
      <c r="CH46" s="57">
        <f t="shared" si="35"/>
        <v>20.519999999983746</v>
      </c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</row>
    <row r="47" spans="1:97" ht="15" customHeight="1" thickBot="1" x14ac:dyDescent="0.3">
      <c r="A47" s="72">
        <v>3899.99999999689</v>
      </c>
      <c r="B47" s="143"/>
      <c r="C47" s="144"/>
      <c r="D47" s="144"/>
      <c r="E47" s="145"/>
      <c r="F47" s="143"/>
      <c r="G47" s="144"/>
      <c r="H47" s="144"/>
      <c r="I47" s="145"/>
      <c r="J47" s="143"/>
      <c r="K47" s="144"/>
      <c r="L47" s="144"/>
      <c r="M47" s="145"/>
      <c r="N47" s="143"/>
      <c r="O47" s="144"/>
      <c r="P47" s="144"/>
      <c r="Q47" s="160"/>
      <c r="R47" s="211">
        <f t="shared" si="13"/>
        <v>3899.99999999689</v>
      </c>
      <c r="S47" s="143"/>
      <c r="T47" s="144"/>
      <c r="U47" s="144"/>
      <c r="V47" s="145"/>
      <c r="W47" s="143"/>
      <c r="X47" s="144"/>
      <c r="Y47" s="144"/>
      <c r="Z47" s="144"/>
      <c r="AA47" s="95"/>
      <c r="AB47" s="95"/>
      <c r="AC47" s="95"/>
      <c r="AD47" s="95"/>
      <c r="AE47" s="95"/>
      <c r="AF47" s="95"/>
      <c r="AG47" s="95"/>
      <c r="AH47" s="98"/>
      <c r="AI47" s="202">
        <f t="shared" si="14"/>
        <v>3899.99999999689</v>
      </c>
      <c r="AJ47" s="196"/>
      <c r="AK47" s="197">
        <f t="shared" si="15"/>
        <v>1.34</v>
      </c>
      <c r="AL47" s="198">
        <f t="shared" si="47"/>
        <v>3574.08</v>
      </c>
      <c r="AM47" s="199">
        <f t="shared" si="47"/>
        <v>104.90999999991634</v>
      </c>
      <c r="AN47" s="199">
        <f t="shared" si="47"/>
        <v>10.529999999991604</v>
      </c>
      <c r="AO47" s="205"/>
      <c r="AP47" s="197">
        <f t="shared" si="17"/>
        <v>1.25</v>
      </c>
      <c r="AQ47" s="198">
        <f t="shared" si="48"/>
        <v>4318.17</v>
      </c>
      <c r="AR47" s="199">
        <f t="shared" si="48"/>
        <v>140.39999999988802</v>
      </c>
      <c r="AS47" s="199">
        <f t="shared" si="48"/>
        <v>10.529999999991604</v>
      </c>
      <c r="AT47" s="205"/>
      <c r="AU47" s="197">
        <f t="shared" si="19"/>
        <v>1.32</v>
      </c>
      <c r="AV47" s="198">
        <f t="shared" si="49"/>
        <v>5800.74</v>
      </c>
      <c r="AW47" s="199">
        <f t="shared" si="49"/>
        <v>209.81999999983267</v>
      </c>
      <c r="AX47" s="199">
        <f t="shared" si="49"/>
        <v>21.059999999983209</v>
      </c>
      <c r="AY47" s="205"/>
      <c r="AZ47" s="197">
        <f t="shared" si="21"/>
        <v>1.35</v>
      </c>
      <c r="BA47" s="198">
        <f t="shared" si="22"/>
        <v>6641.22</v>
      </c>
      <c r="BB47" s="199">
        <f t="shared" si="23"/>
        <v>280.79999999977605</v>
      </c>
      <c r="BC47" s="199">
        <f t="shared" si="24"/>
        <v>21.059999999983209</v>
      </c>
      <c r="BD47" s="37"/>
      <c r="BE47" s="37"/>
      <c r="BF47" s="37"/>
      <c r="BG47" s="37"/>
      <c r="BH47" s="67">
        <f t="shared" si="0"/>
        <v>3899.99999999689</v>
      </c>
      <c r="BI47" s="62">
        <v>1.34</v>
      </c>
      <c r="BJ47" s="120">
        <f>(BJ48-BJ46)/2+BJ46</f>
        <v>3504</v>
      </c>
      <c r="BK47" s="57">
        <f t="shared" si="25"/>
        <v>3574.08</v>
      </c>
      <c r="BL47" s="57">
        <f t="shared" si="40"/>
        <v>104.90999999991634</v>
      </c>
      <c r="BM47" s="57">
        <f t="shared" si="41"/>
        <v>10.529999999991604</v>
      </c>
      <c r="BN47" s="66"/>
      <c r="BO47" s="67">
        <f t="shared" si="26"/>
        <v>3899.99999999689</v>
      </c>
      <c r="BP47" s="62">
        <v>1.25</v>
      </c>
      <c r="BQ47" s="120">
        <f>(BQ48-BQ46)/2+BQ46</f>
        <v>4233.5</v>
      </c>
      <c r="BR47" s="57">
        <f t="shared" si="27"/>
        <v>4318.17</v>
      </c>
      <c r="BS47" s="57">
        <f t="shared" si="28"/>
        <v>140.39999999988802</v>
      </c>
      <c r="BT47" s="57">
        <f t="shared" si="29"/>
        <v>10.529999999991604</v>
      </c>
      <c r="BU47" s="66"/>
      <c r="BV47" s="67">
        <f t="shared" si="11"/>
        <v>3899.99999999689</v>
      </c>
      <c r="BW47" s="62">
        <v>1.32</v>
      </c>
      <c r="BX47" s="120">
        <f>(BX48-BX46)/2+BX46</f>
        <v>5687</v>
      </c>
      <c r="BY47" s="57">
        <f t="shared" si="30"/>
        <v>5800.74</v>
      </c>
      <c r="BZ47" s="57">
        <f t="shared" si="31"/>
        <v>209.81999999983267</v>
      </c>
      <c r="CA47" s="57">
        <f t="shared" si="32"/>
        <v>21.059999999983209</v>
      </c>
      <c r="CB47" s="66"/>
      <c r="CC47" s="67">
        <f t="shared" si="12"/>
        <v>3899.99999999689</v>
      </c>
      <c r="CD47" s="62">
        <v>1.35</v>
      </c>
      <c r="CE47" s="120">
        <f>(CE48-CE46)/2+CE46</f>
        <v>6511</v>
      </c>
      <c r="CF47" s="57">
        <f t="shared" si="33"/>
        <v>6641.22</v>
      </c>
      <c r="CG47" s="57">
        <f t="shared" si="34"/>
        <v>280.79999999977605</v>
      </c>
      <c r="CH47" s="57">
        <f t="shared" si="35"/>
        <v>21.059999999983209</v>
      </c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</row>
    <row r="48" spans="1:97" ht="15.75" thickBot="1" x14ac:dyDescent="0.3">
      <c r="A48" s="71">
        <v>3999.9999999967899</v>
      </c>
      <c r="B48" s="140"/>
      <c r="C48" s="141"/>
      <c r="D48" s="141"/>
      <c r="E48" s="142"/>
      <c r="F48" s="140"/>
      <c r="G48" s="141"/>
      <c r="H48" s="141"/>
      <c r="I48" s="142"/>
      <c r="J48" s="140"/>
      <c r="K48" s="141"/>
      <c r="L48" s="141"/>
      <c r="M48" s="142"/>
      <c r="N48" s="140"/>
      <c r="O48" s="141"/>
      <c r="P48" s="141"/>
      <c r="Q48" s="159"/>
      <c r="R48" s="210">
        <f t="shared" si="13"/>
        <v>3999.9999999967899</v>
      </c>
      <c r="S48" s="140"/>
      <c r="T48" s="141"/>
      <c r="U48" s="141"/>
      <c r="V48" s="142"/>
      <c r="W48" s="140"/>
      <c r="X48" s="141"/>
      <c r="Y48" s="141"/>
      <c r="Z48" s="141"/>
      <c r="AA48" s="93"/>
      <c r="AB48" s="93"/>
      <c r="AC48" s="93"/>
      <c r="AD48" s="93"/>
      <c r="AE48" s="93"/>
      <c r="AF48" s="93"/>
      <c r="AG48" s="93"/>
      <c r="AH48" s="97"/>
      <c r="AI48" s="189">
        <f t="shared" si="14"/>
        <v>3999.9999999967899</v>
      </c>
      <c r="AJ48" s="190"/>
      <c r="AK48" s="201">
        <f t="shared" si="15"/>
        <v>1.34</v>
      </c>
      <c r="AL48" s="192">
        <f t="shared" si="47"/>
        <v>3654.66</v>
      </c>
      <c r="AM48" s="193">
        <f t="shared" si="47"/>
        <v>107.59999999991365</v>
      </c>
      <c r="AN48" s="193">
        <f t="shared" si="47"/>
        <v>10.799999999991334</v>
      </c>
      <c r="AO48" s="206"/>
      <c r="AP48" s="201">
        <f t="shared" si="17"/>
        <v>1.25</v>
      </c>
      <c r="AQ48" s="192">
        <f t="shared" si="48"/>
        <v>4413.54</v>
      </c>
      <c r="AR48" s="193">
        <f t="shared" si="48"/>
        <v>143.99999999988444</v>
      </c>
      <c r="AS48" s="193">
        <f t="shared" si="48"/>
        <v>10.799999999991334</v>
      </c>
      <c r="AT48" s="206"/>
      <c r="AU48" s="201">
        <f t="shared" si="19"/>
        <v>1.32</v>
      </c>
      <c r="AV48" s="192">
        <f t="shared" si="49"/>
        <v>5928.24</v>
      </c>
      <c r="AW48" s="193">
        <f t="shared" si="49"/>
        <v>215.1999999998273</v>
      </c>
      <c r="AX48" s="193">
        <f t="shared" si="49"/>
        <v>21.599999999982668</v>
      </c>
      <c r="AY48" s="206"/>
      <c r="AZ48" s="201">
        <f t="shared" si="21"/>
        <v>1.36</v>
      </c>
      <c r="BA48" s="192">
        <f t="shared" si="22"/>
        <v>6767.7</v>
      </c>
      <c r="BB48" s="193">
        <f t="shared" si="23"/>
        <v>287.99999999976887</v>
      </c>
      <c r="BC48" s="193">
        <f t="shared" si="24"/>
        <v>21.599999999982668</v>
      </c>
      <c r="BD48" s="38"/>
      <c r="BE48" s="38"/>
      <c r="BF48" s="38"/>
      <c r="BG48" s="38"/>
      <c r="BH48" s="68">
        <f t="shared" si="0"/>
        <v>3999.9999999967899</v>
      </c>
      <c r="BI48" s="53">
        <v>1.34</v>
      </c>
      <c r="BJ48" s="54">
        <v>3583</v>
      </c>
      <c r="BK48" s="58">
        <f t="shared" si="25"/>
        <v>3654.66</v>
      </c>
      <c r="BL48" s="57">
        <f t="shared" si="40"/>
        <v>107.59999999991365</v>
      </c>
      <c r="BM48" s="57">
        <f t="shared" si="41"/>
        <v>10.799999999991334</v>
      </c>
      <c r="BN48" s="66"/>
      <c r="BO48" s="67">
        <f t="shared" si="26"/>
        <v>3999.9999999967899</v>
      </c>
      <c r="BP48" s="53">
        <v>1.25</v>
      </c>
      <c r="BQ48" s="54">
        <v>4327</v>
      </c>
      <c r="BR48" s="58">
        <f t="shared" si="27"/>
        <v>4413.54</v>
      </c>
      <c r="BS48" s="57">
        <f t="shared" si="28"/>
        <v>143.99999999988444</v>
      </c>
      <c r="BT48" s="57">
        <f t="shared" si="29"/>
        <v>10.799999999991334</v>
      </c>
      <c r="BU48" s="66"/>
      <c r="BV48" s="67">
        <f t="shared" si="11"/>
        <v>3999.9999999967899</v>
      </c>
      <c r="BW48" s="53">
        <v>1.32</v>
      </c>
      <c r="BX48" s="54">
        <v>5812</v>
      </c>
      <c r="BY48" s="58">
        <f t="shared" si="30"/>
        <v>5928.24</v>
      </c>
      <c r="BZ48" s="57">
        <f t="shared" si="31"/>
        <v>215.1999999998273</v>
      </c>
      <c r="CA48" s="57">
        <f t="shared" si="32"/>
        <v>21.599999999982668</v>
      </c>
      <c r="CB48" s="66"/>
      <c r="CC48" s="67">
        <f t="shared" si="12"/>
        <v>3999.9999999967899</v>
      </c>
      <c r="CD48" s="53">
        <v>1.36</v>
      </c>
      <c r="CE48" s="54">
        <v>6635</v>
      </c>
      <c r="CF48" s="58">
        <f t="shared" si="33"/>
        <v>6767.7</v>
      </c>
      <c r="CG48" s="57">
        <f t="shared" si="34"/>
        <v>287.99999999976887</v>
      </c>
      <c r="CH48" s="57">
        <f t="shared" si="35"/>
        <v>21.599999999982668</v>
      </c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</row>
    <row r="49" spans="1:55" ht="15.75" customHeight="1" thickBot="1" x14ac:dyDescent="0.3">
      <c r="A49" s="31" t="str">
        <f>A15</f>
        <v>Height [mm]</v>
      </c>
      <c r="B49" s="301" t="str">
        <f>B15</f>
        <v>Enkelt</v>
      </c>
      <c r="C49" s="302"/>
      <c r="D49" s="303" t="str">
        <f>D15</f>
        <v>Dobbelt</v>
      </c>
      <c r="E49" s="271"/>
      <c r="F49" s="270" t="str">
        <f>F15</f>
        <v>Enkelt</v>
      </c>
      <c r="G49" s="304"/>
      <c r="H49" s="303" t="str">
        <f>H15</f>
        <v>Dobbelt</v>
      </c>
      <c r="I49" s="271"/>
      <c r="J49" s="270" t="str">
        <f>J15</f>
        <v>Enkelt</v>
      </c>
      <c r="K49" s="304"/>
      <c r="L49" s="303" t="str">
        <f>L15</f>
        <v>Dobbelt</v>
      </c>
      <c r="M49" s="271"/>
      <c r="N49" s="270" t="str">
        <f>N15</f>
        <v>Enkelt</v>
      </c>
      <c r="O49" s="304"/>
      <c r="P49" s="303" t="str">
        <f>P15</f>
        <v>Dobbelt</v>
      </c>
      <c r="Q49" s="269"/>
      <c r="R49" s="31" t="str">
        <f>A15</f>
        <v>Height [mm]</v>
      </c>
      <c r="S49" s="270" t="str">
        <f>S15</f>
        <v>Enkelt</v>
      </c>
      <c r="T49" s="271"/>
      <c r="U49" s="270" t="str">
        <f>U15</f>
        <v>Dobbelt</v>
      </c>
      <c r="V49" s="271"/>
      <c r="W49" s="270" t="str">
        <f>W15</f>
        <v>Enkelt</v>
      </c>
      <c r="X49" s="271"/>
      <c r="Y49" s="270" t="str">
        <f>Y15</f>
        <v>Dobbelt</v>
      </c>
      <c r="Z49" s="305"/>
      <c r="AA49" s="94"/>
      <c r="AB49" s="94"/>
      <c r="AC49" s="94"/>
      <c r="AD49" s="94"/>
      <c r="AE49" s="94"/>
      <c r="AF49" s="94"/>
      <c r="AG49" s="94"/>
      <c r="AH49" s="96"/>
      <c r="AI49" s="228" t="str">
        <f>R15</f>
        <v>Height [mm]</v>
      </c>
      <c r="AJ49" s="94"/>
      <c r="AK49" s="243" t="s">
        <v>2</v>
      </c>
      <c r="AL49" s="242" t="s">
        <v>82</v>
      </c>
      <c r="AM49" s="240" t="s">
        <v>3</v>
      </c>
      <c r="AN49" s="224" t="s">
        <v>4</v>
      </c>
      <c r="AO49" s="21"/>
      <c r="AP49" s="243" t="s">
        <v>2</v>
      </c>
      <c r="AQ49" s="242" t="s">
        <v>82</v>
      </c>
      <c r="AR49" s="240" t="s">
        <v>3</v>
      </c>
      <c r="AS49" s="224" t="s">
        <v>4</v>
      </c>
      <c r="AT49" s="21"/>
      <c r="AU49" s="243" t="s">
        <v>2</v>
      </c>
      <c r="AV49" s="242" t="s">
        <v>82</v>
      </c>
      <c r="AW49" s="240" t="s">
        <v>3</v>
      </c>
      <c r="AX49" s="224" t="s">
        <v>4</v>
      </c>
      <c r="AY49" s="21"/>
      <c r="AZ49" s="243" t="s">
        <v>2</v>
      </c>
      <c r="BA49" s="242" t="s">
        <v>82</v>
      </c>
      <c r="BB49" s="240" t="s">
        <v>3</v>
      </c>
      <c r="BC49" s="224" t="s">
        <v>4</v>
      </c>
    </row>
    <row r="50" spans="1:55" ht="15.75" customHeight="1" thickBot="1" x14ac:dyDescent="0.3">
      <c r="A50" s="32" t="str">
        <f t="shared" ref="A50:Q50" si="50">A14</f>
        <v>Type</v>
      </c>
      <c r="B50" s="33" t="str">
        <f t="shared" si="50"/>
        <v>P5V</v>
      </c>
      <c r="C50" s="29" t="str">
        <f t="shared" si="50"/>
        <v>P5KV</v>
      </c>
      <c r="D50" s="29" t="str">
        <f t="shared" si="50"/>
        <v>P5V-D</v>
      </c>
      <c r="E50" s="34" t="str">
        <f t="shared" si="50"/>
        <v>P5KV-D</v>
      </c>
      <c r="F50" s="33" t="str">
        <f t="shared" si="50"/>
        <v>P5V</v>
      </c>
      <c r="G50" s="29" t="str">
        <f t="shared" si="50"/>
        <v>P5KV</v>
      </c>
      <c r="H50" s="29" t="str">
        <f t="shared" si="50"/>
        <v>P5V-D</v>
      </c>
      <c r="I50" s="34" t="str">
        <f t="shared" si="50"/>
        <v>P5KV-D</v>
      </c>
      <c r="J50" s="33" t="str">
        <f t="shared" si="50"/>
        <v>P5V</v>
      </c>
      <c r="K50" s="29" t="str">
        <f t="shared" si="50"/>
        <v>P5KV</v>
      </c>
      <c r="L50" s="29" t="str">
        <f t="shared" si="50"/>
        <v>P5V-D</v>
      </c>
      <c r="M50" s="34" t="str">
        <f t="shared" si="50"/>
        <v>P5KV-D</v>
      </c>
      <c r="N50" s="33" t="str">
        <f t="shared" si="50"/>
        <v>P5V</v>
      </c>
      <c r="O50" s="29" t="str">
        <f t="shared" si="50"/>
        <v>P5KV</v>
      </c>
      <c r="P50" s="29" t="str">
        <f t="shared" si="50"/>
        <v>P5V-D</v>
      </c>
      <c r="Q50" s="105" t="str">
        <f t="shared" si="50"/>
        <v>P5KV-D</v>
      </c>
      <c r="R50" s="32" t="str">
        <f>A14</f>
        <v>Type</v>
      </c>
      <c r="S50" s="33" t="str">
        <f t="shared" ref="S50:Z50" si="51">S14</f>
        <v>P5V</v>
      </c>
      <c r="T50" s="33" t="str">
        <f t="shared" si="51"/>
        <v>P5KV</v>
      </c>
      <c r="U50" s="33" t="str">
        <f t="shared" si="51"/>
        <v>P5V-D</v>
      </c>
      <c r="V50" s="33" t="str">
        <f t="shared" si="51"/>
        <v>P5KV-D</v>
      </c>
      <c r="W50" s="33" t="str">
        <f t="shared" si="51"/>
        <v>P5V</v>
      </c>
      <c r="X50" s="33" t="str">
        <f t="shared" si="51"/>
        <v>P5KV</v>
      </c>
      <c r="Y50" s="33" t="str">
        <f t="shared" si="51"/>
        <v>P5V-D</v>
      </c>
      <c r="Z50" s="99" t="str">
        <f t="shared" si="51"/>
        <v>P5KV-D</v>
      </c>
      <c r="AA50" s="94"/>
      <c r="AB50" s="94"/>
      <c r="AC50" s="94"/>
      <c r="AD50" s="94"/>
      <c r="AE50" s="94"/>
      <c r="AF50" s="94"/>
      <c r="AG50" s="94"/>
      <c r="AH50" s="96"/>
      <c r="AI50" s="229"/>
      <c r="AJ50" s="94"/>
      <c r="AK50" s="244"/>
      <c r="AL50" s="241"/>
      <c r="AM50" s="241"/>
      <c r="AN50" s="225"/>
      <c r="AO50" s="21"/>
      <c r="AP50" s="244"/>
      <c r="AQ50" s="241"/>
      <c r="AR50" s="241"/>
      <c r="AS50" s="225"/>
      <c r="AT50" s="21"/>
      <c r="AU50" s="244"/>
      <c r="AV50" s="241"/>
      <c r="AW50" s="241"/>
      <c r="AX50" s="225"/>
      <c r="AY50" s="21"/>
      <c r="AZ50" s="244"/>
      <c r="BA50" s="241"/>
      <c r="BB50" s="241"/>
      <c r="BC50" s="225"/>
    </row>
    <row r="51" spans="1:55" ht="15.75" thickBot="1" x14ac:dyDescent="0.3">
      <c r="A51" s="100" t="str">
        <f>A13</f>
        <v>Length [mm]</v>
      </c>
      <c r="B51" s="236">
        <f>B13</f>
        <v>300</v>
      </c>
      <c r="C51" s="237"/>
      <c r="D51" s="237"/>
      <c r="E51" s="238"/>
      <c r="F51" s="236">
        <f>F13</f>
        <v>400</v>
      </c>
      <c r="G51" s="237"/>
      <c r="H51" s="237"/>
      <c r="I51" s="238"/>
      <c r="J51" s="236">
        <f>J13</f>
        <v>500</v>
      </c>
      <c r="K51" s="237"/>
      <c r="L51" s="237"/>
      <c r="M51" s="238"/>
      <c r="N51" s="236">
        <f>N13</f>
        <v>600</v>
      </c>
      <c r="O51" s="237"/>
      <c r="P51" s="237"/>
      <c r="Q51" s="237"/>
      <c r="R51" s="100" t="str">
        <f>A13</f>
        <v>Length [mm]</v>
      </c>
      <c r="S51" s="236">
        <f>S13</f>
        <v>700</v>
      </c>
      <c r="T51" s="237">
        <f>T13</f>
        <v>600</v>
      </c>
      <c r="U51" s="237"/>
      <c r="V51" s="238"/>
      <c r="W51" s="236">
        <f>W13</f>
        <v>1000</v>
      </c>
      <c r="X51" s="237">
        <f>X13</f>
        <v>0</v>
      </c>
      <c r="Y51" s="237"/>
      <c r="Z51" s="239"/>
      <c r="AA51" s="110"/>
      <c r="AB51" s="94"/>
      <c r="AC51" s="94"/>
      <c r="AD51" s="94"/>
      <c r="AE51" s="94"/>
      <c r="AF51" s="94"/>
      <c r="AG51" s="94"/>
      <c r="AH51" s="96"/>
      <c r="AI51" s="94"/>
      <c r="AJ51" s="94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125"/>
    </row>
    <row r="52" spans="1:55" x14ac:dyDescent="0.25">
      <c r="A52" s="207" t="str">
        <f>'Output (W)'!A52</f>
        <v>*The reduction factor is used for heat output reduction, e.g. when radiators are to be installed in trenches or under ceilings</v>
      </c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208"/>
      <c r="S52" s="122"/>
      <c r="T52" s="122"/>
      <c r="U52" s="122"/>
      <c r="V52" s="122"/>
      <c r="W52" s="122"/>
      <c r="X52" s="122"/>
      <c r="Y52" s="122"/>
      <c r="Z52" s="122"/>
      <c r="AA52" s="10"/>
      <c r="AB52" s="10"/>
      <c r="AC52" s="10"/>
      <c r="AD52" s="10"/>
      <c r="AE52" s="10"/>
      <c r="AF52" s="10"/>
      <c r="AG52" s="10"/>
      <c r="AH52" s="11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1"/>
    </row>
    <row r="53" spans="1:55" x14ac:dyDescent="0.25">
      <c r="A53" s="124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124"/>
      <c r="S53" s="21"/>
      <c r="T53" s="21"/>
      <c r="U53" s="21"/>
      <c r="V53" s="21"/>
      <c r="W53" s="21"/>
      <c r="X53" s="21"/>
      <c r="Y53" s="21"/>
      <c r="Z53" s="21"/>
      <c r="AA53" s="2"/>
      <c r="AB53" s="2"/>
      <c r="AC53" s="2"/>
      <c r="AD53" s="2"/>
      <c r="AE53" s="2"/>
      <c r="AF53" s="2"/>
      <c r="AG53" s="2"/>
      <c r="AH53" s="1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12"/>
    </row>
    <row r="54" spans="1:55" ht="15.75" thickBot="1" x14ac:dyDescent="0.3">
      <c r="A54" s="209"/>
      <c r="B54" s="313"/>
      <c r="C54" s="313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1"/>
      <c r="S54" s="130"/>
      <c r="T54" s="130"/>
      <c r="U54" s="130"/>
      <c r="V54" s="130"/>
      <c r="W54" s="130"/>
      <c r="X54" s="130"/>
      <c r="Y54" s="130"/>
      <c r="Z54" s="130"/>
      <c r="AA54" s="75"/>
      <c r="AB54" s="75"/>
      <c r="AC54" s="75"/>
      <c r="AD54" s="75"/>
      <c r="AE54" s="75"/>
      <c r="AF54" s="75"/>
      <c r="AG54" s="75"/>
      <c r="AH54" s="13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13"/>
    </row>
  </sheetData>
  <sheetProtection password="806B" sheet="1" objects="1" scenarios="1"/>
  <mergeCells count="96">
    <mergeCell ref="H4:J4"/>
    <mergeCell ref="K4:M4"/>
    <mergeCell ref="N4:P4"/>
    <mergeCell ref="H5:J5"/>
    <mergeCell ref="K5:M5"/>
    <mergeCell ref="N5:P5"/>
    <mergeCell ref="H6:J6"/>
    <mergeCell ref="K6:M6"/>
    <mergeCell ref="N6:P6"/>
    <mergeCell ref="B10:Q12"/>
    <mergeCell ref="S10:Z12"/>
    <mergeCell ref="AI10:BC12"/>
    <mergeCell ref="A11:A12"/>
    <mergeCell ref="R11:R12"/>
    <mergeCell ref="B13:E13"/>
    <mergeCell ref="F13:I13"/>
    <mergeCell ref="J13:M13"/>
    <mergeCell ref="N13:Q13"/>
    <mergeCell ref="S13:V13"/>
    <mergeCell ref="W13:Z13"/>
    <mergeCell ref="AK13:AN13"/>
    <mergeCell ref="AP13:AS13"/>
    <mergeCell ref="AU13:AX13"/>
    <mergeCell ref="AZ13:BC13"/>
    <mergeCell ref="BH13:BM14"/>
    <mergeCell ref="BO13:BT14"/>
    <mergeCell ref="BV13:CA14"/>
    <mergeCell ref="CC13:CH14"/>
    <mergeCell ref="AI14:AI15"/>
    <mergeCell ref="AK14:AK15"/>
    <mergeCell ref="AL14:AL15"/>
    <mergeCell ref="AM14:AM15"/>
    <mergeCell ref="AN14:AN15"/>
    <mergeCell ref="AP14:AP15"/>
    <mergeCell ref="AQ14:AQ15"/>
    <mergeCell ref="AR14:AR15"/>
    <mergeCell ref="AS14:AS15"/>
    <mergeCell ref="AU14:AU15"/>
    <mergeCell ref="AV14:AV15"/>
    <mergeCell ref="AW14:AW15"/>
    <mergeCell ref="AX14:AX15"/>
    <mergeCell ref="AZ14:AZ15"/>
    <mergeCell ref="BA14:BA15"/>
    <mergeCell ref="BB14:BB15"/>
    <mergeCell ref="BC14:BC15"/>
    <mergeCell ref="B15:C15"/>
    <mergeCell ref="D15:E15"/>
    <mergeCell ref="F15:G15"/>
    <mergeCell ref="H15:I15"/>
    <mergeCell ref="J15:K15"/>
    <mergeCell ref="L15:M15"/>
    <mergeCell ref="N15:O15"/>
    <mergeCell ref="P15:Q15"/>
    <mergeCell ref="S15:T15"/>
    <mergeCell ref="U15:V15"/>
    <mergeCell ref="W15:X15"/>
    <mergeCell ref="Y15:Z15"/>
    <mergeCell ref="BE15:BF15"/>
    <mergeCell ref="CU15:CX16"/>
    <mergeCell ref="B49:C49"/>
    <mergeCell ref="D49:E49"/>
    <mergeCell ref="F49:G49"/>
    <mergeCell ref="H49:I49"/>
    <mergeCell ref="J49:K49"/>
    <mergeCell ref="L49:M49"/>
    <mergeCell ref="N49:O49"/>
    <mergeCell ref="P49:Q49"/>
    <mergeCell ref="S49:T49"/>
    <mergeCell ref="U49:V49"/>
    <mergeCell ref="W49:X49"/>
    <mergeCell ref="Y49:Z49"/>
    <mergeCell ref="B54:C54"/>
    <mergeCell ref="H2:Q3"/>
    <mergeCell ref="AZ49:AZ50"/>
    <mergeCell ref="BA49:BA50"/>
    <mergeCell ref="BB49:BB50"/>
    <mergeCell ref="S51:V51"/>
    <mergeCell ref="W51:Z51"/>
    <mergeCell ref="AR49:AR50"/>
    <mergeCell ref="AS49:AS50"/>
    <mergeCell ref="AU49:AU50"/>
    <mergeCell ref="AI49:AI50"/>
    <mergeCell ref="AW49:AW50"/>
    <mergeCell ref="AX49:AX50"/>
    <mergeCell ref="AK49:AK50"/>
    <mergeCell ref="AL49:AL50"/>
    <mergeCell ref="AM49:AM50"/>
    <mergeCell ref="BC49:BC50"/>
    <mergeCell ref="B51:E51"/>
    <mergeCell ref="F51:I51"/>
    <mergeCell ref="J51:M51"/>
    <mergeCell ref="N51:Q51"/>
    <mergeCell ref="AN49:AN50"/>
    <mergeCell ref="AP49:AP50"/>
    <mergeCell ref="AQ49:AQ50"/>
    <mergeCell ref="AV49:AV50"/>
  </mergeCells>
  <conditionalFormatting sqref="N6:P6">
    <cfRule type="cellIs" dxfId="2" priority="3" stopIfTrue="1" operator="greaterThan">
      <formula>$K$6</formula>
    </cfRule>
  </conditionalFormatting>
  <conditionalFormatting sqref="K6:M6">
    <cfRule type="cellIs" dxfId="1" priority="2" stopIfTrue="1" operator="greaterThan">
      <formula>$H$6</formula>
    </cfRule>
  </conditionalFormatting>
  <conditionalFormatting sqref="H6:J6">
    <cfRule type="cellIs" dxfId="0" priority="1" stopIfTrue="1" operator="lessThan">
      <formula>$K$6</formula>
    </cfRule>
  </conditionalFormatting>
  <hyperlinks>
    <hyperlink ref="DA19" r:id="rId1" xr:uid="{00000000-0004-0000-0100-000000000000}"/>
    <hyperlink ref="CZ19" r:id="rId2" xr:uid="{00000000-0004-0000-0100-000001000000}"/>
    <hyperlink ref="CZ21" r:id="rId3" xr:uid="{00000000-0004-0000-0100-000002000000}"/>
    <hyperlink ref="CZ20" r:id="rId4" xr:uid="{00000000-0004-0000-0100-000003000000}"/>
    <hyperlink ref="CZ22" r:id="rId5" xr:uid="{00000000-0004-0000-0100-000004000000}"/>
    <hyperlink ref="DA21" r:id="rId6" xr:uid="{00000000-0004-0000-0100-000005000000}"/>
    <hyperlink ref="DA20" r:id="rId7" xr:uid="{00000000-0004-0000-0100-000006000000}"/>
    <hyperlink ref="DA22" r:id="rId8" xr:uid="{00000000-0004-0000-0100-000007000000}"/>
    <hyperlink ref="CZ24" r:id="rId9" xr:uid="{00000000-0004-0000-0100-000008000000}"/>
    <hyperlink ref="DA24" r:id="rId10" xr:uid="{00000000-0004-0000-0100-000009000000}"/>
    <hyperlink ref="CZ23" r:id="rId11" xr:uid="{00000000-0004-0000-0100-00000A000000}"/>
    <hyperlink ref="DA23" r:id="rId12" xr:uid="{00000000-0004-0000-0100-00000B000000}"/>
    <hyperlink ref="D7" r:id="rId13" display="www.hudevad.dk" xr:uid="{00000000-0004-0000-0100-00000C000000}"/>
  </hyperlinks>
  <printOptions horizontalCentered="1" verticalCentered="1"/>
  <pageMargins left="0" right="0" top="0" bottom="0" header="0" footer="0"/>
  <pageSetup paperSize="9" scale="67" pageOrder="overThenDown" orientation="portrait" r:id="rId14"/>
  <colBreaks count="1" manualBreakCount="1">
    <brk id="17" max="1048575" man="1"/>
  </colBreaks>
  <ignoredErrors>
    <ignoredError sqref="R50" formula="1"/>
  </ignoredErrors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Output (W)</vt:lpstr>
      <vt:lpstr>Flow (l-h)</vt:lpstr>
      <vt:lpstr>'Flow (l-h)'!Udskriftsområde</vt:lpstr>
      <vt:lpstr>'Output (W)'!Udskriftsområde</vt:lpstr>
    </vt:vector>
  </TitlesOfParts>
  <Company>Ribe Jernindustri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mni</dc:creator>
  <cp:lastModifiedBy>Trine Harboe Clausen</cp:lastModifiedBy>
  <cp:lastPrinted>2014-03-27T11:15:57Z</cp:lastPrinted>
  <dcterms:created xsi:type="dcterms:W3CDTF">2013-09-12T08:45:22Z</dcterms:created>
  <dcterms:modified xsi:type="dcterms:W3CDTF">2019-03-27T19:27:05Z</dcterms:modified>
</cp:coreProperties>
</file>